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7" activeTab="10"/>
  </bookViews>
  <sheets>
    <sheet name="Проф. становая тяга" sheetId="20" r:id="rId1"/>
    <sheet name="Люб. народный жим 1_2 вес" sheetId="19" r:id="rId2"/>
    <sheet name="Люб. народный жим 1 вес" sheetId="18" r:id="rId3"/>
    <sheet name="РЖ любители 55 кг." sheetId="17" r:id="rId4"/>
    <sheet name="РЖ Проф 55 кг." sheetId="16" r:id="rId5"/>
    <sheet name="Бицепс Профессионалы" sheetId="15" r:id="rId6"/>
    <sheet name="Бицепс Любители" sheetId="14" r:id="rId7"/>
    <sheet name="Жим стоя Профессионалы" sheetId="13" r:id="rId8"/>
    <sheet name="Двоеборье проф." sheetId="12" r:id="rId9"/>
    <sheet name="Двоеборье люб" sheetId="11" r:id="rId10"/>
    <sheet name="Люб. тяга б.э." sheetId="10" r:id="rId11"/>
    <sheet name="Люб. тяга 1.слой" sheetId="9" r:id="rId12"/>
    <sheet name="ПРО жим софт мн.петельная" sheetId="8" r:id="rId13"/>
    <sheet name="Люб. жим б.э." sheetId="7" r:id="rId14"/>
    <sheet name="СОВ жим" sheetId="6" r:id="rId15"/>
    <sheet name="Люб. Военный жим класс." sheetId="5" r:id="rId16"/>
  </sheets>
  <definedNames>
    <definedName name="_FilterDatabase" localSheetId="15" hidden="1">'Люб. Военный жим класс.'!$A$1:$K$3</definedName>
  </definedNames>
  <calcPr calcId="162913" refMode="R1C1"/>
</workbook>
</file>

<file path=xl/calcChain.xml><?xml version="1.0" encoding="utf-8"?>
<calcChain xmlns="http://schemas.openxmlformats.org/spreadsheetml/2006/main">
  <c r="D20" i="10" l="1"/>
  <c r="L20" i="10"/>
  <c r="K20" i="10"/>
  <c r="J6" i="20"/>
  <c r="I6" i="20"/>
  <c r="D6" i="20"/>
  <c r="J6" i="19"/>
  <c r="I6" i="19"/>
  <c r="D6" i="19"/>
  <c r="J6" i="18"/>
  <c r="I6" i="18"/>
  <c r="D6" i="18"/>
  <c r="J6" i="17"/>
  <c r="I6" i="17"/>
  <c r="D6" i="17"/>
  <c r="J6" i="16"/>
  <c r="I6" i="16"/>
  <c r="D6" i="16"/>
  <c r="L7" i="15"/>
  <c r="K7" i="15"/>
  <c r="D7" i="15"/>
  <c r="L6" i="15"/>
  <c r="K6" i="15"/>
  <c r="D6" i="15"/>
  <c r="L22" i="14"/>
  <c r="K22" i="14"/>
  <c r="D22" i="14"/>
  <c r="L21" i="14"/>
  <c r="K21" i="14"/>
  <c r="D21" i="14"/>
  <c r="L20" i="14"/>
  <c r="K20" i="14"/>
  <c r="D20" i="14"/>
  <c r="L17" i="14"/>
  <c r="K17" i="14"/>
  <c r="D17" i="14"/>
  <c r="L16" i="14"/>
  <c r="K16" i="14"/>
  <c r="D16" i="14"/>
  <c r="L13" i="14"/>
  <c r="K13" i="14"/>
  <c r="D13" i="14"/>
  <c r="L10" i="14"/>
  <c r="K10" i="14"/>
  <c r="D10" i="14"/>
  <c r="L9" i="14"/>
  <c r="K9" i="14"/>
  <c r="D9" i="14"/>
  <c r="L6" i="14"/>
  <c r="K6" i="14"/>
  <c r="D6" i="14"/>
  <c r="P6" i="12"/>
  <c r="O6" i="12"/>
  <c r="D6" i="12"/>
  <c r="P9" i="11"/>
  <c r="O9" i="11"/>
  <c r="D9" i="11"/>
  <c r="P6" i="11"/>
  <c r="O6" i="11"/>
  <c r="D6" i="11"/>
  <c r="L12" i="10"/>
  <c r="K12" i="10"/>
  <c r="D12" i="10"/>
  <c r="L17" i="10"/>
  <c r="K17" i="10"/>
  <c r="D17" i="10"/>
  <c r="L16" i="10"/>
  <c r="K16" i="10"/>
  <c r="D16" i="10"/>
  <c r="L13" i="10"/>
  <c r="K13" i="10"/>
  <c r="D13" i="10"/>
  <c r="L9" i="10"/>
  <c r="K9" i="10"/>
  <c r="D9" i="10"/>
  <c r="L6" i="10"/>
  <c r="K6" i="10"/>
  <c r="D6" i="10"/>
  <c r="L6" i="9"/>
  <c r="K6" i="9"/>
  <c r="D6" i="9"/>
  <c r="L9" i="8"/>
  <c r="K9" i="8"/>
  <c r="D9" i="8"/>
  <c r="L6" i="8"/>
  <c r="K6" i="8"/>
  <c r="D6" i="8"/>
  <c r="L21" i="7"/>
  <c r="K21" i="7"/>
  <c r="D21" i="7"/>
  <c r="L18" i="7"/>
  <c r="K18" i="7"/>
  <c r="D18" i="7"/>
  <c r="L15" i="7"/>
  <c r="K15" i="7"/>
  <c r="D15" i="7"/>
  <c r="L14" i="7"/>
  <c r="K14" i="7"/>
  <c r="D14" i="7"/>
  <c r="L13" i="7"/>
  <c r="K13" i="7"/>
  <c r="D13" i="7"/>
  <c r="L12" i="7"/>
  <c r="K12" i="7"/>
  <c r="D12" i="7"/>
  <c r="L9" i="7"/>
  <c r="K9" i="7"/>
  <c r="D9" i="7"/>
  <c r="L6" i="7"/>
  <c r="K6" i="7"/>
  <c r="D6" i="7"/>
  <c r="L6" i="6"/>
  <c r="K6" i="6"/>
  <c r="D6" i="6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<sst xmlns="http://schemas.openxmlformats.org/spreadsheetml/2006/main" count="1053" uniqueCount="353">
  <si>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</si>
  <si>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</si>
  <si>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</si>
  <si>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</si>
  <si>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</si>
  <si>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</si>
  <si>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</si>
  <si>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</si>
  <si>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</si>
  <si>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</si>
  <si>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</si>
  <si>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Белгородской области
Любители военный жим классический
Белгород/Белгородская область 17 - 18 июля 2021 г.</t>
  </si>
  <si>
    <t>Shv/Mel</t>
  </si>
  <si>
    <t>Жим лёжа</t>
  </si>
  <si>
    <t>ВЕСОВАЯ КАТЕГОРИЯ   75</t>
  </si>
  <si>
    <t>Зубарев Андрей</t>
  </si>
  <si>
    <t>1. Зубарев Андрей</t>
  </si>
  <si>
    <t>Открытая (06.01.1985)/36</t>
  </si>
  <si>
    <t>74,35</t>
  </si>
  <si>
    <t xml:space="preserve">Сталь Белогорья </t>
  </si>
  <si>
    <t xml:space="preserve">Белгород/Белгородская область </t>
  </si>
  <si>
    <t>130,0</t>
  </si>
  <si>
    <t>140,0</t>
  </si>
  <si>
    <t xml:space="preserve"> </t>
  </si>
  <si>
    <t>ВЕСОВАЯ КАТЕГОРИЯ   100</t>
  </si>
  <si>
    <t>Рубцов Александр</t>
  </si>
  <si>
    <t>1. Рубцов Александр</t>
  </si>
  <si>
    <t>Мастера 50 - 54 (04.03.1969)/52</t>
  </si>
  <si>
    <t>90,60</t>
  </si>
  <si>
    <t xml:space="preserve">лично </t>
  </si>
  <si>
    <t xml:space="preserve">Липецк/Липецкая область </t>
  </si>
  <si>
    <t>150,0</t>
  </si>
  <si>
    <t>155,0</t>
  </si>
  <si>
    <t xml:space="preserve">Макаричев Сергей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</si>
  <si>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</si>
  <si>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</si>
  <si>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</si>
  <si>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</si>
  <si>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</si>
  <si>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</si>
  <si>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</si>
  <si>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</si>
  <si>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</si>
  <si>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</si>
  <si>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</si>
  <si>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</si>
  <si>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</si>
  <si>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</si>
  <si>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>75</t>
  </si>
  <si>
    <t>86,9765</t>
  </si>
  <si>
    <t xml:space="preserve">Мастера </t>
  </si>
  <si>
    <t xml:space="preserve">Мастера 50 - 54 </t>
  </si>
  <si>
    <t>100</t>
  </si>
  <si>
    <t>109,2513</t>
  </si>
  <si>
    <t>Результат</t>
  </si>
  <si>
    <t>Кубок Белгородской области
СОВ жим лежа
Белгород/Белгородская область 17 - 18 июля 2021 г.</t>
  </si>
  <si>
    <t>ВЕСОВАЯ КАТЕГОРИЯ   110</t>
  </si>
  <si>
    <t>Богомолов Вадим</t>
  </si>
  <si>
    <t>1. Богомолов Вадим</t>
  </si>
  <si>
    <t>Мастера 55 - 59 (20.12.1963)/57</t>
  </si>
  <si>
    <t>102,20</t>
  </si>
  <si>
    <t xml:space="preserve">Ferrum </t>
  </si>
  <si>
    <t>125,0</t>
  </si>
  <si>
    <t xml:space="preserve">Евдокимов Евгений </t>
  </si>
  <si>
    <t xml:space="preserve">Мастера 55 - 59 </t>
  </si>
  <si>
    <t>110</t>
  </si>
  <si>
    <t>105,6468</t>
  </si>
  <si>
    <t>Кубок Белгородской области
Любители жим лежа без экипировки
Белгород/Белгородская область 17 - 18 июля 2021 г.</t>
  </si>
  <si>
    <t>ВЕСОВАЯ КАТЕГОРИЯ   52</t>
  </si>
  <si>
    <t>Гостева Валентина</t>
  </si>
  <si>
    <t>1. Гостева Валентина</t>
  </si>
  <si>
    <t>Мастера 65 - 69 (07.08.1955)/65</t>
  </si>
  <si>
    <t>51,65</t>
  </si>
  <si>
    <t xml:space="preserve">Медведь </t>
  </si>
  <si>
    <t xml:space="preserve">Курск/Курская область </t>
  </si>
  <si>
    <t>55,0</t>
  </si>
  <si>
    <t>60,0</t>
  </si>
  <si>
    <t xml:space="preserve">Дородных Владимир </t>
  </si>
  <si>
    <t>ВЕСОВАЯ КАТЕГОРИЯ   82.5</t>
  </si>
  <si>
    <t>Степкин Алексей</t>
  </si>
  <si>
    <t>1. Степкин Алексей</t>
  </si>
  <si>
    <t>Мастера 40 - 44 (24.04.1978)/43</t>
  </si>
  <si>
    <t>77,95</t>
  </si>
  <si>
    <t>115,0</t>
  </si>
  <si>
    <t>120,0</t>
  </si>
  <si>
    <t>ВЕСОВАЯ КАТЕГОРИЯ   90</t>
  </si>
  <si>
    <t>Разуваев Роман</t>
  </si>
  <si>
    <t>1. Разуваев Роман</t>
  </si>
  <si>
    <t>Открытая (15.02.1975)/46</t>
  </si>
  <si>
    <t>86,85</t>
  </si>
  <si>
    <t xml:space="preserve">Губкин/Белгородская область </t>
  </si>
  <si>
    <t>147,5</t>
  </si>
  <si>
    <t>Лазовский Борислав</t>
  </si>
  <si>
    <t>2. Лазовский Борислав</t>
  </si>
  <si>
    <t>Открытая (29.05.1989)/32</t>
  </si>
  <si>
    <t>86,70</t>
  </si>
  <si>
    <t xml:space="preserve">Брянск </t>
  </si>
  <si>
    <t xml:space="preserve">Брянск/Брянская область </t>
  </si>
  <si>
    <t xml:space="preserve">Кунц Дмитрий Петрович </t>
  </si>
  <si>
    <t>Рублёв Александр</t>
  </si>
  <si>
    <t>3. Рублёв Александр</t>
  </si>
  <si>
    <t>Открытая (13.09.1989)/31</t>
  </si>
  <si>
    <t>90,00</t>
  </si>
  <si>
    <t>135,0</t>
  </si>
  <si>
    <t>Мастера 45 - 49 (15.02.1975)/46</t>
  </si>
  <si>
    <t>Половков Михаил</t>
  </si>
  <si>
    <t>1. Половков Михаил</t>
  </si>
  <si>
    <t>Мастера 40 - 44 (09.10.1977)/43</t>
  </si>
  <si>
    <t>109,60</t>
  </si>
  <si>
    <t xml:space="preserve">Академия Силы </t>
  </si>
  <si>
    <t xml:space="preserve">Курчатов/Курская область </t>
  </si>
  <si>
    <t>170,0</t>
  </si>
  <si>
    <t>180,0</t>
  </si>
  <si>
    <t>185,0</t>
  </si>
  <si>
    <t xml:space="preserve">Меркулов Виталий </t>
  </si>
  <si>
    <t>ВЕСОВАЯ КАТЕГОРИЯ   125</t>
  </si>
  <si>
    <t>Евдокимов Евгений</t>
  </si>
  <si>
    <t>1. Евдокимов Евгений</t>
  </si>
  <si>
    <t>Открытая (14.11.1997)/23</t>
  </si>
  <si>
    <t>125,00</t>
  </si>
  <si>
    <t>200,0</t>
  </si>
  <si>
    <t>210,0</t>
  </si>
  <si>
    <t>220,0</t>
  </si>
  <si>
    <t xml:space="preserve">Богомолов Вадим </t>
  </si>
  <si>
    <t xml:space="preserve">Женщины </t>
  </si>
  <si>
    <t xml:space="preserve">Мастера 65 - 69 </t>
  </si>
  <si>
    <t>52</t>
  </si>
  <si>
    <t>112,2854</t>
  </si>
  <si>
    <t>125</t>
  </si>
  <si>
    <t>109,4100</t>
  </si>
  <si>
    <t>90</t>
  </si>
  <si>
    <t>89,7600</t>
  </si>
  <si>
    <t>88,3672</t>
  </si>
  <si>
    <t>76,0890</t>
  </si>
  <si>
    <t xml:space="preserve">Мастера 40 - 44 </t>
  </si>
  <si>
    <t>101,1332</t>
  </si>
  <si>
    <t xml:space="preserve">Мастера 45 - 49 </t>
  </si>
  <si>
    <t>95,9534</t>
  </si>
  <si>
    <t>82.5</t>
  </si>
  <si>
    <t>75,5219</t>
  </si>
  <si>
    <t>Кубок Белгородской области
ПРО жим лежа в Софт экипировка многопетельная
Белгород/Белгородская область 17 - 18 июля 2021 г.</t>
  </si>
  <si>
    <t>Петряев Николай</t>
  </si>
  <si>
    <t>-. Петряев Николай</t>
  </si>
  <si>
    <t>Открытая (21.04.1989)/32</t>
  </si>
  <si>
    <t>106,45</t>
  </si>
  <si>
    <t xml:space="preserve">Brutal Gym </t>
  </si>
  <si>
    <t>290,0</t>
  </si>
  <si>
    <t xml:space="preserve">Немчинов Александр Михайлович </t>
  </si>
  <si>
    <t>ВЕСОВАЯ КАТЕГОРИЯ   140</t>
  </si>
  <si>
    <t>Виноходов Сергей</t>
  </si>
  <si>
    <t>1. Виноходов Сергей</t>
  </si>
  <si>
    <t>Открытая (17.09.1982)/38</t>
  </si>
  <si>
    <t>131,00</t>
  </si>
  <si>
    <t>320,0</t>
  </si>
  <si>
    <t>330,0</t>
  </si>
  <si>
    <t>140</t>
  </si>
  <si>
    <t>164,4160</t>
  </si>
  <si>
    <t>Кубок Белгородской области
Любители становая тяга в однослойной экипировке
Белгород/Белгородская область 17 - 18 июля 2021 г.</t>
  </si>
  <si>
    <t>Становая тяга</t>
  </si>
  <si>
    <t>Ермолаев Иван</t>
  </si>
  <si>
    <t>1. Ермолаев Иван</t>
  </si>
  <si>
    <t>Юниоры 20 - 23 (29.12.1997)/23</t>
  </si>
  <si>
    <t>98,70</t>
  </si>
  <si>
    <t>240,0</t>
  </si>
  <si>
    <t>280,0</t>
  </si>
  <si>
    <t xml:space="preserve">Юниоры </t>
  </si>
  <si>
    <t xml:space="preserve">Юниоры 20 - 23 </t>
  </si>
  <si>
    <t>133,7520</t>
  </si>
  <si>
    <t>Кубок Белгородской области
Любители становая тяга без экипировки
Белгород/Белгородская область 17 - 18 июля 2021 г.</t>
  </si>
  <si>
    <t>105,0</t>
  </si>
  <si>
    <t>110,0</t>
  </si>
  <si>
    <t>ВЕСОВАЯ КАТЕГОРИЯ   67.5</t>
  </si>
  <si>
    <t>Спиридонов Максим</t>
  </si>
  <si>
    <t>1. Спиридонов Максим</t>
  </si>
  <si>
    <t>Открытая (07.05.1989)/32</t>
  </si>
  <si>
    <t>67,45</t>
  </si>
  <si>
    <t xml:space="preserve">Стальное Звено </t>
  </si>
  <si>
    <t>160,0</t>
  </si>
  <si>
    <t>Дудник Владимир</t>
  </si>
  <si>
    <t>Открытая (12.12.1982)/38</t>
  </si>
  <si>
    <t>98,90</t>
  </si>
  <si>
    <t xml:space="preserve">Борисовка/Белгородская область </t>
  </si>
  <si>
    <t>165,0</t>
  </si>
  <si>
    <t>260,0</t>
  </si>
  <si>
    <t>270,0</t>
  </si>
  <si>
    <t>Бобович Валерий</t>
  </si>
  <si>
    <t>1. Бобович Валерий</t>
  </si>
  <si>
    <t>Мастера 50 - 54 (16.08.1966)/54</t>
  </si>
  <si>
    <t>111,10</t>
  </si>
  <si>
    <t>195,0</t>
  </si>
  <si>
    <t>Бийчук Дмитрий</t>
  </si>
  <si>
    <t>1. Бийчук Дмитрий</t>
  </si>
  <si>
    <t>Открытая (31.05.1992)/29</t>
  </si>
  <si>
    <t>140,00</t>
  </si>
  <si>
    <t>205,0</t>
  </si>
  <si>
    <t>215,0</t>
  </si>
  <si>
    <t>225,0</t>
  </si>
  <si>
    <t xml:space="preserve">Рядинский Денис </t>
  </si>
  <si>
    <t>Щебетенко Олег</t>
  </si>
  <si>
    <t>1. Щебетенко Олег</t>
  </si>
  <si>
    <t>Открытая (13.03.1984)/37</t>
  </si>
  <si>
    <t>99,25</t>
  </si>
  <si>
    <t>235,0</t>
  </si>
  <si>
    <t>245,0</t>
  </si>
  <si>
    <t>215,2138</t>
  </si>
  <si>
    <t>90+</t>
  </si>
  <si>
    <t>147,2695</t>
  </si>
  <si>
    <t>145,8800</t>
  </si>
  <si>
    <t>67.5</t>
  </si>
  <si>
    <t>123,4710</t>
  </si>
  <si>
    <t>113,2875</t>
  </si>
  <si>
    <t>100,2240</t>
  </si>
  <si>
    <t>156,5995</t>
  </si>
  <si>
    <t>Кубок Белгородской области
Силовое двоеборье любители
Белгород/Белгородская область 17 - 18 июля 2021 г.</t>
  </si>
  <si>
    <t>Воронковский Дмитрий</t>
  </si>
  <si>
    <t>1. Воронковский Дмитрий</t>
  </si>
  <si>
    <t>Открытая (24.01.1996)/25</t>
  </si>
  <si>
    <t>94,75</t>
  </si>
  <si>
    <t>145,0</t>
  </si>
  <si>
    <t>Манаков Валерий</t>
  </si>
  <si>
    <t>1. Манаков Валерий</t>
  </si>
  <si>
    <t>Открытая (09.06.1995)/26</t>
  </si>
  <si>
    <t>111,30</t>
  </si>
  <si>
    <t>152,5</t>
  </si>
  <si>
    <t>230,0</t>
  </si>
  <si>
    <t>370,0</t>
  </si>
  <si>
    <t>210,4005</t>
  </si>
  <si>
    <t>382,5</t>
  </si>
  <si>
    <t>204,6375</t>
  </si>
  <si>
    <t>Кубок Белгородской области
Силовое двоеборье профессионалы
Белгород/Белгородская область 17 - 18 июля 2021 г.</t>
  </si>
  <si>
    <t>ВЕСОВАЯ КАТЕГОРИЯ   60</t>
  </si>
  <si>
    <t>Шевченко Екатерина</t>
  </si>
  <si>
    <t>1. Шевченко Екатерина</t>
  </si>
  <si>
    <t>Открытая (07.07.1995)/26</t>
  </si>
  <si>
    <t>60,00</t>
  </si>
  <si>
    <t>77,5</t>
  </si>
  <si>
    <t>80,0</t>
  </si>
  <si>
    <t>60</t>
  </si>
  <si>
    <t>212,5</t>
  </si>
  <si>
    <t>182,9412</t>
  </si>
  <si>
    <t>Кубок Белгородской области
Одиночный жим штанги стоя Профессионалы
Белгород/Белгородская область 17 - 18 июля 2021 г.</t>
  </si>
  <si>
    <t>Кубок Белгородской области
Одиночный подъём штанги на бицепс Любители
Белгород/Белгородская область 17 - 18 июля 2021 г.</t>
  </si>
  <si>
    <t>Подъем на бицепс</t>
  </si>
  <si>
    <t>Рышков Иван</t>
  </si>
  <si>
    <t>1. Рышков Иван</t>
  </si>
  <si>
    <t>Открытая (17.03.1994)/27</t>
  </si>
  <si>
    <t>50,0</t>
  </si>
  <si>
    <t>52,5</t>
  </si>
  <si>
    <t>57,5</t>
  </si>
  <si>
    <t>Ясенев Максим</t>
  </si>
  <si>
    <t>1. Ясенев Максим</t>
  </si>
  <si>
    <t>Юноши 18 - 19 (22.07.2001)/19</t>
  </si>
  <si>
    <t>64,20</t>
  </si>
  <si>
    <t>30,0</t>
  </si>
  <si>
    <t>40,0</t>
  </si>
  <si>
    <t>Гридунов Александр</t>
  </si>
  <si>
    <t>1. Гридунов Александр</t>
  </si>
  <si>
    <t>Открытая (24.01.1993)/28</t>
  </si>
  <si>
    <t>66,70</t>
  </si>
  <si>
    <t>45,0</t>
  </si>
  <si>
    <t xml:space="preserve">Петровский Алексей </t>
  </si>
  <si>
    <t>Тютюнников Андрей</t>
  </si>
  <si>
    <t>1. Тютюнников Андрей</t>
  </si>
  <si>
    <t>Юниоры 20 - 23 (17.03.1998)/23</t>
  </si>
  <si>
    <t>80,50</t>
  </si>
  <si>
    <t>62,5</t>
  </si>
  <si>
    <t>Сатинский Максим</t>
  </si>
  <si>
    <t>1. Сатинский Максим</t>
  </si>
  <si>
    <t>Открытая (03.11.1987)/33</t>
  </si>
  <si>
    <t>85,20</t>
  </si>
  <si>
    <t>70,0</t>
  </si>
  <si>
    <t>86,90</t>
  </si>
  <si>
    <t>65,0</t>
  </si>
  <si>
    <t>Открытая (04.03.1969)/52</t>
  </si>
  <si>
    <t>72,5</t>
  </si>
  <si>
    <t xml:space="preserve">Юноши </t>
  </si>
  <si>
    <t xml:space="preserve">Юноши 18 - 19 </t>
  </si>
  <si>
    <t>39,5304</t>
  </si>
  <si>
    <t>39,3813</t>
  </si>
  <si>
    <t>33,4380</t>
  </si>
  <si>
    <t>44,0220</t>
  </si>
  <si>
    <t>42,6720</t>
  </si>
  <si>
    <t>42,2675</t>
  </si>
  <si>
    <t>36,3540</t>
  </si>
  <si>
    <t>51,1014</t>
  </si>
  <si>
    <t>38,3685</t>
  </si>
  <si>
    <t>Кубок Белгородской области
Одиночный подъём штанги на бицепс Профессионалы
Белгород/Белгородская область 17 - 18 июля 2021 г.</t>
  </si>
  <si>
    <t>Киреленко Сергей</t>
  </si>
  <si>
    <t>1. Киреленко Сергей</t>
  </si>
  <si>
    <t>Открытая (25.05.1995)/26</t>
  </si>
  <si>
    <t>106,90</t>
  </si>
  <si>
    <t>82,5</t>
  </si>
  <si>
    <t>2. Петряев Николай</t>
  </si>
  <si>
    <t>106,50</t>
  </si>
  <si>
    <t>44,6078</t>
  </si>
  <si>
    <t>37,8910</t>
  </si>
  <si>
    <t>Кубок Белгородской области
Русский жим профессионалы 55 кг.
Белгород/Белгородская область 17 - 18 июля 2021 г.</t>
  </si>
  <si>
    <t>Атлетизм</t>
  </si>
  <si>
    <t>Русский жим</t>
  </si>
  <si>
    <t>ВЕСОВАЯ КАТЕГОРИЯ   All</t>
  </si>
  <si>
    <t>Дугинов Валерий</t>
  </si>
  <si>
    <t>1. Дугинов Валерий</t>
  </si>
  <si>
    <t>Мастера 45 - 49 (22.05.1972)/49</t>
  </si>
  <si>
    <t>96,00</t>
  </si>
  <si>
    <t xml:space="preserve">Сила Вятки </t>
  </si>
  <si>
    <t xml:space="preserve">Киров/Кировская область </t>
  </si>
  <si>
    <t>47,0</t>
  </si>
  <si>
    <t xml:space="preserve">Атлетизм </t>
  </si>
  <si>
    <t>All</t>
  </si>
  <si>
    <t>2585,0</t>
  </si>
  <si>
    <t>26,9270</t>
  </si>
  <si>
    <t>Тоннаж</t>
  </si>
  <si>
    <t>Кубок Белгородской области
Русский жим любители 55 кг.
Белгород/Белгородская область 17 - 18 июля 2021 г.</t>
  </si>
  <si>
    <t>35,0</t>
  </si>
  <si>
    <t>1925,0</t>
  </si>
  <si>
    <t>32,0833</t>
  </si>
  <si>
    <t>Первенство города Курчатова
Любители народный жим (1 вес)
Белгород/Белгородская область 17 - 18 июля 2021 г.</t>
  </si>
  <si>
    <t>НАП Н.Ж.</t>
  </si>
  <si>
    <t>Народный жим</t>
  </si>
  <si>
    <t>Антошкин Алексей</t>
  </si>
  <si>
    <t>1. Антошкин Алексей</t>
  </si>
  <si>
    <t>Открытая (15.11.1992)/28</t>
  </si>
  <si>
    <t>97,45</t>
  </si>
  <si>
    <t>97,5</t>
  </si>
  <si>
    <t>24,0</t>
  </si>
  <si>
    <t xml:space="preserve">НАП Н.Ж. </t>
  </si>
  <si>
    <t>2340,0</t>
  </si>
  <si>
    <t>1589,0939</t>
  </si>
  <si>
    <t>Первенство города Курчатова
Любители народный жим (1/2 вес)
Белгород/Белгородская область 17 - 18 июля 2021 г.</t>
  </si>
  <si>
    <t>ВЕСОВАЯ КАТЕГОРИЯ   44</t>
  </si>
  <si>
    <t>Мальцева Анна</t>
  </si>
  <si>
    <t>1. Мальцева Анна</t>
  </si>
  <si>
    <t>Девушки 0-13 (24.04.2010)/11</t>
  </si>
  <si>
    <t>35,85</t>
  </si>
  <si>
    <t>20,0</t>
  </si>
  <si>
    <t xml:space="preserve">Дугинов Валерий </t>
  </si>
  <si>
    <t xml:space="preserve">Девушки </t>
  </si>
  <si>
    <t xml:space="preserve">Юноши 0-13 </t>
  </si>
  <si>
    <t>44</t>
  </si>
  <si>
    <t>940,0</t>
  </si>
  <si>
    <t>1153,6620</t>
  </si>
  <si>
    <t>Первенство города Курчатова
Профессионалы народная становая тяга
Белгород/Белгородская область 17 - 18 июля 2021 г.</t>
  </si>
  <si>
    <t>Народная становая</t>
  </si>
  <si>
    <t>Жебенев Дмитрий</t>
  </si>
  <si>
    <t>1. Жебенев Дмитрий</t>
  </si>
  <si>
    <t>Открытая (14.08.1994)/26</t>
  </si>
  <si>
    <t>90,95</t>
  </si>
  <si>
    <t xml:space="preserve">Никимт АтомСтрой </t>
  </si>
  <si>
    <t>137,5</t>
  </si>
  <si>
    <t>39,0</t>
  </si>
  <si>
    <t>5362,5</t>
  </si>
  <si>
    <t>3902,2912</t>
  </si>
  <si>
    <t>2. Дудник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</si>
</sst>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41" t="s">
        <v>341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317</v>
      </c>
      <c r="E3" s="35" t="s">
        <v>4</v>
      </c>
      <c r="F3" s="35" t="s">
        <v>7</v>
      </c>
      <c r="G3" s="35" t="s">
        <v>342</v>
      </c>
      <c r="H3" s="35"/>
      <c r="I3" s="35" t="s">
        <v>311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24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344</v>
      </c>
      <c r="B6" s="6" t="s">
        <v>345</v>
      </c>
      <c r="C6" s="6" t="s">
        <v>346</v>
      </c>
      <c r="D6" s="6" t="str">
        <f>"0,7277"</f>
        <v>0,7277</v>
      </c>
      <c r="E6" s="6" t="s">
        <v>347</v>
      </c>
      <c r="F6" s="6" t="s">
        <v>110</v>
      </c>
      <c r="G6" s="8" t="s">
        <v>348</v>
      </c>
      <c r="H6" s="8" t="s">
        <v>349</v>
      </c>
      <c r="I6" s="11" t="str">
        <f>"5362,5"</f>
        <v>5362,5</v>
      </c>
      <c r="J6" s="12" t="str">
        <f>"3902,2912"</f>
        <v>3902,2912</v>
      </c>
      <c r="K6" s="6" t="s">
        <v>114</v>
      </c>
    </row>
    <row r="8" spans="1:11" ht="15" x14ac:dyDescent="0.2">
      <c r="E8" s="9" t="s">
        <v>34</v>
      </c>
    </row>
    <row r="9" spans="1:11" ht="15" x14ac:dyDescent="0.2">
      <c r="E9" s="9" t="s">
        <v>35</v>
      </c>
    </row>
    <row r="10" spans="1:11" ht="15" x14ac:dyDescent="0.2">
      <c r="E10" s="9" t="s">
        <v>36</v>
      </c>
    </row>
    <row r="11" spans="1:11" ht="15" x14ac:dyDescent="0.2">
      <c r="E11" s="9" t="s">
        <v>37</v>
      </c>
    </row>
    <row r="12" spans="1:11" ht="15" x14ac:dyDescent="0.2">
      <c r="E12" s="9" t="s">
        <v>37</v>
      </c>
    </row>
    <row r="13" spans="1:11" ht="15" x14ac:dyDescent="0.2">
      <c r="E13" s="9" t="s">
        <v>38</v>
      </c>
    </row>
    <row r="14" spans="1:11" ht="15" x14ac:dyDescent="0.2">
      <c r="E14" s="9"/>
    </row>
    <row r="16" spans="1:11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41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325</v>
      </c>
    </row>
    <row r="20" spans="1:5" x14ac:dyDescent="0.2">
      <c r="A20" s="15" t="s">
        <v>343</v>
      </c>
      <c r="B20" s="4" t="s">
        <v>41</v>
      </c>
      <c r="C20" s="4" t="s">
        <v>52</v>
      </c>
      <c r="D20" s="4" t="s">
        <v>350</v>
      </c>
      <c r="E20" s="10" t="s">
        <v>351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41" t="s">
        <v>213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158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215</v>
      </c>
      <c r="B6" s="6" t="s">
        <v>216</v>
      </c>
      <c r="C6" s="6" t="s">
        <v>217</v>
      </c>
      <c r="D6" s="6" t="str">
        <f>"0,5687"</f>
        <v>0,5687</v>
      </c>
      <c r="E6" s="6" t="s">
        <v>109</v>
      </c>
      <c r="F6" s="6" t="s">
        <v>74</v>
      </c>
      <c r="G6" s="8" t="s">
        <v>22</v>
      </c>
      <c r="H6" s="8" t="s">
        <v>218</v>
      </c>
      <c r="I6" s="7" t="s">
        <v>31</v>
      </c>
      <c r="J6" s="7"/>
      <c r="K6" s="8" t="s">
        <v>121</v>
      </c>
      <c r="L6" s="8" t="s">
        <v>122</v>
      </c>
      <c r="M6" s="8" t="s">
        <v>196</v>
      </c>
      <c r="N6" s="7"/>
      <c r="O6" s="11" t="str">
        <f>"370,0"</f>
        <v>370,0</v>
      </c>
      <c r="P6" s="12" t="str">
        <f>"210,4005"</f>
        <v>210,4005</v>
      </c>
      <c r="Q6" s="6" t="s">
        <v>114</v>
      </c>
    </row>
    <row r="8" spans="1:17" ht="15" x14ac:dyDescent="0.2">
      <c r="A8" s="50" t="s">
        <v>115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">
      <c r="A9" s="6" t="s">
        <v>220</v>
      </c>
      <c r="B9" s="6" t="s">
        <v>221</v>
      </c>
      <c r="C9" s="6" t="s">
        <v>222</v>
      </c>
      <c r="D9" s="6" t="str">
        <f>"0,5350"</f>
        <v>0,5350</v>
      </c>
      <c r="E9" s="6" t="s">
        <v>109</v>
      </c>
      <c r="F9" s="6" t="s">
        <v>110</v>
      </c>
      <c r="G9" s="7" t="s">
        <v>218</v>
      </c>
      <c r="H9" s="8" t="s">
        <v>31</v>
      </c>
      <c r="I9" s="8" t="s">
        <v>223</v>
      </c>
      <c r="J9" s="7"/>
      <c r="K9" s="8" t="s">
        <v>122</v>
      </c>
      <c r="L9" s="8" t="s">
        <v>224</v>
      </c>
      <c r="M9" s="7" t="s">
        <v>202</v>
      </c>
      <c r="N9" s="7"/>
      <c r="O9" s="11" t="str">
        <f>"382,5"</f>
        <v>382,5</v>
      </c>
      <c r="P9" s="12" t="str">
        <f>"204,6375"</f>
        <v>204,6375</v>
      </c>
      <c r="Q9" s="6" t="s">
        <v>114</v>
      </c>
    </row>
    <row r="11" spans="1:17" ht="15" x14ac:dyDescent="0.2">
      <c r="E11" s="9" t="s">
        <v>34</v>
      </c>
    </row>
    <row r="12" spans="1:17" ht="15" x14ac:dyDescent="0.2">
      <c r="E12" s="9" t="s">
        <v>35</v>
      </c>
    </row>
    <row r="13" spans="1:17" ht="15" x14ac:dyDescent="0.2">
      <c r="E13" s="9" t="s">
        <v>36</v>
      </c>
    </row>
    <row r="14" spans="1:17" ht="15" x14ac:dyDescent="0.2">
      <c r="E14" s="9" t="s">
        <v>37</v>
      </c>
    </row>
    <row r="15" spans="1:17" ht="15" x14ac:dyDescent="0.2">
      <c r="E15" s="9" t="s">
        <v>37</v>
      </c>
    </row>
    <row r="16" spans="1:17" ht="15" x14ac:dyDescent="0.2">
      <c r="E16" s="9" t="s">
        <v>38</v>
      </c>
    </row>
    <row r="17" spans="1:5" ht="15" x14ac:dyDescent="0.2">
      <c r="E17" s="9"/>
    </row>
    <row r="19" spans="1:5" ht="18" x14ac:dyDescent="0.25">
      <c r="A19" s="13" t="s">
        <v>39</v>
      </c>
      <c r="B19" s="13"/>
    </row>
    <row r="20" spans="1:5" ht="15" x14ac:dyDescent="0.2">
      <c r="A20" s="14" t="s">
        <v>40</v>
      </c>
      <c r="B20" s="14"/>
    </row>
    <row r="21" spans="1:5" ht="14.25" x14ac:dyDescent="0.2">
      <c r="A21" s="16"/>
      <c r="B21" s="17" t="s">
        <v>41</v>
      </c>
    </row>
    <row r="22" spans="1:5" ht="15" x14ac:dyDescent="0.2">
      <c r="A22" s="18" t="s">
        <v>42</v>
      </c>
      <c r="B22" s="18" t="s">
        <v>43</v>
      </c>
      <c r="C22" s="18" t="s">
        <v>44</v>
      </c>
      <c r="D22" s="18" t="s">
        <v>45</v>
      </c>
      <c r="E22" s="18" t="s">
        <v>47</v>
      </c>
    </row>
    <row r="23" spans="1:5" x14ac:dyDescent="0.2">
      <c r="A23" s="15" t="s">
        <v>214</v>
      </c>
      <c r="B23" s="4" t="s">
        <v>41</v>
      </c>
      <c r="C23" s="4" t="s">
        <v>52</v>
      </c>
      <c r="D23" s="4" t="s">
        <v>225</v>
      </c>
      <c r="E23" s="10" t="s">
        <v>226</v>
      </c>
    </row>
    <row r="24" spans="1:5" x14ac:dyDescent="0.2">
      <c r="A24" s="15" t="s">
        <v>219</v>
      </c>
      <c r="B24" s="4" t="s">
        <v>41</v>
      </c>
      <c r="C24" s="4" t="s">
        <v>128</v>
      </c>
      <c r="D24" s="4" t="s">
        <v>227</v>
      </c>
      <c r="E24" s="10" t="s">
        <v>228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8" sqref="A8:J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158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68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70</v>
      </c>
      <c r="B6" s="6" t="s">
        <v>71</v>
      </c>
      <c r="C6" s="6" t="s">
        <v>72</v>
      </c>
      <c r="D6" s="6" t="str">
        <f>"0,9747"</f>
        <v>0,9747</v>
      </c>
      <c r="E6" s="6" t="s">
        <v>73</v>
      </c>
      <c r="F6" s="6" t="s">
        <v>74</v>
      </c>
      <c r="G6" s="8" t="s">
        <v>169</v>
      </c>
      <c r="H6" s="8" t="s">
        <v>170</v>
      </c>
      <c r="I6" s="8" t="s">
        <v>83</v>
      </c>
      <c r="J6" s="7"/>
      <c r="K6" s="11" t="str">
        <f>"115,0"</f>
        <v>115,0</v>
      </c>
      <c r="L6" s="12" t="str">
        <f>"215,2138"</f>
        <v>215,2138</v>
      </c>
      <c r="M6" s="6" t="s">
        <v>77</v>
      </c>
    </row>
    <row r="8" spans="1:13" ht="15" x14ac:dyDescent="0.2">
      <c r="A8" s="50" t="s">
        <v>171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173</v>
      </c>
      <c r="B9" s="6" t="s">
        <v>174</v>
      </c>
      <c r="C9" s="6" t="s">
        <v>175</v>
      </c>
      <c r="D9" s="6" t="str">
        <f>"0,7263"</f>
        <v>0,7263</v>
      </c>
      <c r="E9" s="6" t="s">
        <v>176</v>
      </c>
      <c r="F9" s="6" t="s">
        <v>74</v>
      </c>
      <c r="G9" s="8" t="s">
        <v>177</v>
      </c>
      <c r="H9" s="8" t="s">
        <v>111</v>
      </c>
      <c r="I9" s="7" t="s">
        <v>112</v>
      </c>
      <c r="J9" s="7"/>
      <c r="K9" s="11" t="str">
        <f>"170,0"</f>
        <v>170,0</v>
      </c>
      <c r="L9" s="12" t="str">
        <f>"123,4710"</f>
        <v>123,4710</v>
      </c>
      <c r="M9" s="6" t="s">
        <v>147</v>
      </c>
    </row>
    <row r="11" spans="1:13" ht="15" x14ac:dyDescent="0.2">
      <c r="A11" s="50" t="s">
        <v>24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 x14ac:dyDescent="0.2">
      <c r="A12" s="6" t="s">
        <v>199</v>
      </c>
      <c r="B12" s="6" t="s">
        <v>200</v>
      </c>
      <c r="C12" s="6" t="s">
        <v>201</v>
      </c>
      <c r="D12" s="6" t="str">
        <f>"0,6011"</f>
        <v>0,6011</v>
      </c>
      <c r="E12" s="6" t="s">
        <v>29</v>
      </c>
      <c r="F12" s="6" t="s">
        <v>90</v>
      </c>
      <c r="G12" s="8" t="s">
        <v>122</v>
      </c>
      <c r="H12" s="8" t="s">
        <v>202</v>
      </c>
      <c r="I12" s="8" t="s">
        <v>203</v>
      </c>
      <c r="J12" s="7"/>
      <c r="K12" s="11" t="str">
        <f>"245,0"</f>
        <v>245,0</v>
      </c>
      <c r="L12" s="12" t="str">
        <f>"147,2695"</f>
        <v>147,2695</v>
      </c>
      <c r="M12" s="6" t="s">
        <v>23</v>
      </c>
    </row>
    <row r="13" spans="1:13" x14ac:dyDescent="0.2">
      <c r="A13" s="34" t="s">
        <v>352</v>
      </c>
      <c r="B13" s="6" t="s">
        <v>179</v>
      </c>
      <c r="C13" s="6" t="s">
        <v>180</v>
      </c>
      <c r="D13" s="6" t="str">
        <f>"0,5568"</f>
        <v>0,5568</v>
      </c>
      <c r="E13" s="6" t="s">
        <v>29</v>
      </c>
      <c r="F13" s="6" t="s">
        <v>181</v>
      </c>
      <c r="G13" s="8" t="s">
        <v>182</v>
      </c>
      <c r="H13" s="8" t="s">
        <v>112</v>
      </c>
      <c r="I13" s="7"/>
      <c r="J13" s="7"/>
      <c r="K13" s="11" t="str">
        <f>"180,0"</f>
        <v>180,0</v>
      </c>
      <c r="L13" s="12" t="str">
        <f>"100,2240"</f>
        <v>100,2240</v>
      </c>
      <c r="M13" s="6" t="s">
        <v>23</v>
      </c>
    </row>
    <row r="15" spans="1:13" ht="15" x14ac:dyDescent="0.2">
      <c r="A15" s="50" t="s">
        <v>115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 x14ac:dyDescent="0.2">
      <c r="A16" s="19" t="s">
        <v>117</v>
      </c>
      <c r="B16" s="19" t="s">
        <v>118</v>
      </c>
      <c r="C16" s="19" t="s">
        <v>119</v>
      </c>
      <c r="D16" s="19" t="str">
        <f>"0,5210"</f>
        <v>0,5210</v>
      </c>
      <c r="E16" s="19" t="s">
        <v>61</v>
      </c>
      <c r="F16" s="19" t="s">
        <v>20</v>
      </c>
      <c r="G16" s="21" t="s">
        <v>183</v>
      </c>
      <c r="H16" s="21" t="s">
        <v>184</v>
      </c>
      <c r="I16" s="21" t="s">
        <v>164</v>
      </c>
      <c r="J16" s="20"/>
      <c r="K16" s="28" t="str">
        <f>"280,0"</f>
        <v>280,0</v>
      </c>
      <c r="L16" s="29" t="str">
        <f>"145,8800"</f>
        <v>145,8800</v>
      </c>
      <c r="M16" s="19" t="s">
        <v>123</v>
      </c>
    </row>
    <row r="17" spans="1:13" x14ac:dyDescent="0.2">
      <c r="A17" s="25" t="s">
        <v>186</v>
      </c>
      <c r="B17" s="25" t="s">
        <v>187</v>
      </c>
      <c r="C17" s="25" t="s">
        <v>188</v>
      </c>
      <c r="D17" s="25" t="str">
        <f>"0,5352"</f>
        <v>0,5352</v>
      </c>
      <c r="E17" s="25" t="s">
        <v>109</v>
      </c>
      <c r="F17" s="25" t="s">
        <v>110</v>
      </c>
      <c r="G17" s="27" t="s">
        <v>189</v>
      </c>
      <c r="H17" s="27" t="s">
        <v>121</v>
      </c>
      <c r="I17" s="27" t="s">
        <v>122</v>
      </c>
      <c r="J17" s="26"/>
      <c r="K17" s="32" t="str">
        <f>"220,0"</f>
        <v>220,0</v>
      </c>
      <c r="L17" s="33" t="str">
        <f>"156,5995"</f>
        <v>156,5995</v>
      </c>
      <c r="M17" s="25" t="s">
        <v>114</v>
      </c>
    </row>
    <row r="19" spans="1:13" ht="15" x14ac:dyDescent="0.2">
      <c r="A19" s="50" t="s">
        <v>148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 x14ac:dyDescent="0.2">
      <c r="A20" s="6" t="s">
        <v>191</v>
      </c>
      <c r="B20" s="6" t="s">
        <v>192</v>
      </c>
      <c r="C20" s="6" t="s">
        <v>193</v>
      </c>
      <c r="D20" s="6" t="str">
        <f>"0,5035"</f>
        <v>0,5035</v>
      </c>
      <c r="E20" s="6" t="s">
        <v>19</v>
      </c>
      <c r="F20" s="6" t="s">
        <v>20</v>
      </c>
      <c r="G20" s="8" t="s">
        <v>194</v>
      </c>
      <c r="H20" s="8" t="s">
        <v>195</v>
      </c>
      <c r="I20" s="8" t="s">
        <v>196</v>
      </c>
      <c r="J20" s="7"/>
      <c r="K20" s="11" t="str">
        <f>"225,0"</f>
        <v>225,0</v>
      </c>
      <c r="L20" s="12" t="str">
        <f>"113,2875"</f>
        <v>113,2875</v>
      </c>
      <c r="M20" s="6" t="s">
        <v>197</v>
      </c>
    </row>
    <row r="22" spans="1:13" ht="15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3" x14ac:dyDescent="0.2">
      <c r="A23" s="3"/>
      <c r="B23" s="3"/>
      <c r="C23" s="3"/>
      <c r="D23" s="3"/>
      <c r="E23" s="3"/>
      <c r="F23" s="3"/>
      <c r="K23" s="3"/>
      <c r="L23" s="3"/>
      <c r="M23" s="3"/>
    </row>
    <row r="25" spans="1:13" ht="15" x14ac:dyDescent="0.2">
      <c r="E25" s="9" t="s">
        <v>34</v>
      </c>
    </row>
    <row r="26" spans="1:13" ht="15" x14ac:dyDescent="0.2">
      <c r="E26" s="9" t="s">
        <v>35</v>
      </c>
    </row>
    <row r="27" spans="1:13" ht="15" x14ac:dyDescent="0.2">
      <c r="E27" s="9" t="s">
        <v>36</v>
      </c>
    </row>
    <row r="28" spans="1:13" ht="15" x14ac:dyDescent="0.2">
      <c r="E28" s="9" t="s">
        <v>37</v>
      </c>
    </row>
    <row r="29" spans="1:13" ht="15" x14ac:dyDescent="0.2">
      <c r="E29" s="9" t="s">
        <v>37</v>
      </c>
    </row>
    <row r="30" spans="1:13" ht="15" x14ac:dyDescent="0.2">
      <c r="E30" s="9" t="s">
        <v>38</v>
      </c>
    </row>
    <row r="31" spans="1:13" ht="15" x14ac:dyDescent="0.2">
      <c r="E31" s="9"/>
    </row>
    <row r="33" spans="1:5" ht="18" x14ac:dyDescent="0.25">
      <c r="A33" s="13" t="s">
        <v>39</v>
      </c>
      <c r="B33" s="13"/>
    </row>
    <row r="34" spans="1:5" ht="15" x14ac:dyDescent="0.2">
      <c r="A34" s="14" t="s">
        <v>124</v>
      </c>
      <c r="B34" s="14"/>
    </row>
    <row r="35" spans="1:5" ht="14.25" x14ac:dyDescent="0.2">
      <c r="A35" s="16"/>
      <c r="B35" s="17" t="s">
        <v>50</v>
      </c>
    </row>
    <row r="36" spans="1:5" ht="15" x14ac:dyDescent="0.2">
      <c r="A36" s="18" t="s">
        <v>42</v>
      </c>
      <c r="B36" s="18" t="s">
        <v>43</v>
      </c>
      <c r="C36" s="18" t="s">
        <v>44</v>
      </c>
      <c r="D36" s="18" t="s">
        <v>46</v>
      </c>
      <c r="E36" s="18" t="s">
        <v>47</v>
      </c>
    </row>
    <row r="37" spans="1:5" x14ac:dyDescent="0.2">
      <c r="A37" s="15" t="s">
        <v>69</v>
      </c>
      <c r="B37" s="4" t="s">
        <v>125</v>
      </c>
      <c r="C37" s="4" t="s">
        <v>126</v>
      </c>
      <c r="D37" s="4" t="s">
        <v>83</v>
      </c>
      <c r="E37" s="10" t="s">
        <v>204</v>
      </c>
    </row>
    <row r="40" spans="1:5" ht="15" x14ac:dyDescent="0.2">
      <c r="A40" s="14" t="s">
        <v>40</v>
      </c>
      <c r="B40" s="14"/>
    </row>
    <row r="41" spans="1:5" ht="14.25" x14ac:dyDescent="0.2">
      <c r="A41" s="16"/>
      <c r="B41" s="17" t="s">
        <v>41</v>
      </c>
    </row>
    <row r="42" spans="1:5" ht="15" x14ac:dyDescent="0.2">
      <c r="A42" s="18" t="s">
        <v>42</v>
      </c>
      <c r="B42" s="18" t="s">
        <v>43</v>
      </c>
      <c r="C42" s="18" t="s">
        <v>44</v>
      </c>
      <c r="D42" s="18" t="s">
        <v>46</v>
      </c>
      <c r="E42" s="18" t="s">
        <v>47</v>
      </c>
    </row>
    <row r="43" spans="1:5" x14ac:dyDescent="0.2">
      <c r="A43" s="15" t="s">
        <v>198</v>
      </c>
      <c r="B43" s="4" t="s">
        <v>41</v>
      </c>
      <c r="C43" s="4" t="s">
        <v>205</v>
      </c>
      <c r="D43" s="4" t="s">
        <v>203</v>
      </c>
      <c r="E43" s="10" t="s">
        <v>206</v>
      </c>
    </row>
    <row r="44" spans="1:5" x14ac:dyDescent="0.2">
      <c r="A44" s="15" t="s">
        <v>116</v>
      </c>
      <c r="B44" s="4" t="s">
        <v>41</v>
      </c>
      <c r="C44" s="4" t="s">
        <v>128</v>
      </c>
      <c r="D44" s="4" t="s">
        <v>164</v>
      </c>
      <c r="E44" s="10" t="s">
        <v>207</v>
      </c>
    </row>
    <row r="45" spans="1:5" x14ac:dyDescent="0.2">
      <c r="A45" s="15" t="s">
        <v>172</v>
      </c>
      <c r="B45" s="4" t="s">
        <v>41</v>
      </c>
      <c r="C45" s="4" t="s">
        <v>208</v>
      </c>
      <c r="D45" s="4" t="s">
        <v>111</v>
      </c>
      <c r="E45" s="10" t="s">
        <v>209</v>
      </c>
    </row>
    <row r="46" spans="1:5" x14ac:dyDescent="0.2">
      <c r="A46" s="15" t="s">
        <v>190</v>
      </c>
      <c r="B46" s="4" t="s">
        <v>41</v>
      </c>
      <c r="C46" s="4" t="s">
        <v>155</v>
      </c>
      <c r="D46" s="4" t="s">
        <v>196</v>
      </c>
      <c r="E46" s="10" t="s">
        <v>210</v>
      </c>
    </row>
    <row r="47" spans="1:5" x14ac:dyDescent="0.2">
      <c r="A47" s="15" t="s">
        <v>178</v>
      </c>
      <c r="B47" s="4" t="s">
        <v>41</v>
      </c>
      <c r="C47" s="4" t="s">
        <v>52</v>
      </c>
      <c r="D47" s="4" t="s">
        <v>112</v>
      </c>
      <c r="E47" s="10" t="s">
        <v>211</v>
      </c>
    </row>
    <row r="49" spans="1:5" ht="14.25" x14ac:dyDescent="0.2">
      <c r="A49" s="16"/>
      <c r="B49" s="17" t="s">
        <v>50</v>
      </c>
    </row>
    <row r="50" spans="1:5" ht="15" x14ac:dyDescent="0.2">
      <c r="A50" s="18" t="s">
        <v>42</v>
      </c>
      <c r="B50" s="18" t="s">
        <v>43</v>
      </c>
      <c r="C50" s="18" t="s">
        <v>44</v>
      </c>
      <c r="D50" s="18" t="s">
        <v>46</v>
      </c>
      <c r="E50" s="18" t="s">
        <v>47</v>
      </c>
    </row>
    <row r="51" spans="1:5" x14ac:dyDescent="0.2">
      <c r="A51" s="15" t="s">
        <v>185</v>
      </c>
      <c r="B51" s="4" t="s">
        <v>51</v>
      </c>
      <c r="C51" s="4" t="s">
        <v>128</v>
      </c>
      <c r="D51" s="4" t="s">
        <v>122</v>
      </c>
      <c r="E51" s="10" t="s">
        <v>212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5:J15"/>
    <mergeCell ref="A19:J19"/>
    <mergeCell ref="A22:J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 x14ac:dyDescent="0.2">
      <c r="A1" s="41" t="s">
        <v>157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158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160</v>
      </c>
      <c r="B6" s="6" t="s">
        <v>161</v>
      </c>
      <c r="C6" s="6" t="s">
        <v>162</v>
      </c>
      <c r="D6" s="6" t="str">
        <f>"0,5573"</f>
        <v>0,5573</v>
      </c>
      <c r="E6" s="6" t="s">
        <v>73</v>
      </c>
      <c r="F6" s="6" t="s">
        <v>74</v>
      </c>
      <c r="G6" s="8" t="s">
        <v>163</v>
      </c>
      <c r="H6" s="7" t="s">
        <v>164</v>
      </c>
      <c r="I6" s="7" t="s">
        <v>164</v>
      </c>
      <c r="J6" s="7"/>
      <c r="K6" s="11" t="str">
        <f>"240,0"</f>
        <v>240,0</v>
      </c>
      <c r="L6" s="12" t="str">
        <f>"133,7520"</f>
        <v>133,7520</v>
      </c>
      <c r="M6" s="6" t="s">
        <v>77</v>
      </c>
    </row>
    <row r="8" spans="1:13" ht="15" x14ac:dyDescent="0.2">
      <c r="E8" s="9" t="s">
        <v>34</v>
      </c>
    </row>
    <row r="9" spans="1:13" ht="15" x14ac:dyDescent="0.2">
      <c r="E9" s="9" t="s">
        <v>35</v>
      </c>
    </row>
    <row r="10" spans="1:13" ht="15" x14ac:dyDescent="0.2">
      <c r="E10" s="9" t="s">
        <v>36</v>
      </c>
    </row>
    <row r="11" spans="1:13" ht="15" x14ac:dyDescent="0.2">
      <c r="E11" s="9" t="s">
        <v>37</v>
      </c>
    </row>
    <row r="12" spans="1:13" ht="15" x14ac:dyDescent="0.2">
      <c r="E12" s="9" t="s">
        <v>37</v>
      </c>
    </row>
    <row r="13" spans="1:13" ht="15" x14ac:dyDescent="0.2">
      <c r="E13" s="9" t="s">
        <v>38</v>
      </c>
    </row>
    <row r="14" spans="1:13" ht="15" x14ac:dyDescent="0.2">
      <c r="E14" s="9"/>
    </row>
    <row r="16" spans="1:13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165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47</v>
      </c>
    </row>
    <row r="20" spans="1:5" x14ac:dyDescent="0.2">
      <c r="A20" s="15" t="s">
        <v>159</v>
      </c>
      <c r="B20" s="4" t="s">
        <v>166</v>
      </c>
      <c r="C20" s="4" t="s">
        <v>52</v>
      </c>
      <c r="D20" s="4" t="s">
        <v>163</v>
      </c>
      <c r="E20" s="10" t="s">
        <v>167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56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142</v>
      </c>
      <c r="B6" s="6" t="s">
        <v>143</v>
      </c>
      <c r="C6" s="6" t="s">
        <v>144</v>
      </c>
      <c r="D6" s="6" t="str">
        <f>"0,5414"</f>
        <v>0,5414</v>
      </c>
      <c r="E6" s="6" t="s">
        <v>145</v>
      </c>
      <c r="F6" s="6" t="s">
        <v>74</v>
      </c>
      <c r="G6" s="7" t="s">
        <v>146</v>
      </c>
      <c r="H6" s="7" t="s">
        <v>146</v>
      </c>
      <c r="I6" s="7" t="s">
        <v>146</v>
      </c>
      <c r="J6" s="7"/>
      <c r="K6" s="11" t="str">
        <f>"0.00"</f>
        <v>0.00</v>
      </c>
      <c r="L6" s="12" t="str">
        <f>"0,0000"</f>
        <v>0,0000</v>
      </c>
      <c r="M6" s="6" t="s">
        <v>147</v>
      </c>
    </row>
    <row r="8" spans="1:13" ht="15" x14ac:dyDescent="0.2">
      <c r="A8" s="50" t="s">
        <v>148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150</v>
      </c>
      <c r="B9" s="6" t="s">
        <v>151</v>
      </c>
      <c r="C9" s="6" t="s">
        <v>152</v>
      </c>
      <c r="D9" s="6" t="str">
        <f>"0,5138"</f>
        <v>0,5138</v>
      </c>
      <c r="E9" s="6" t="s">
        <v>145</v>
      </c>
      <c r="F9" s="6" t="s">
        <v>74</v>
      </c>
      <c r="G9" s="8" t="s">
        <v>153</v>
      </c>
      <c r="H9" s="7" t="s">
        <v>154</v>
      </c>
      <c r="I9" s="7" t="s">
        <v>154</v>
      </c>
      <c r="J9" s="7"/>
      <c r="K9" s="11" t="str">
        <f>"320,0"</f>
        <v>320,0</v>
      </c>
      <c r="L9" s="12" t="str">
        <f>"164,4160"</f>
        <v>164,4160</v>
      </c>
      <c r="M9" s="6" t="s">
        <v>147</v>
      </c>
    </row>
    <row r="11" spans="1:13" ht="15" x14ac:dyDescent="0.2">
      <c r="E11" s="9" t="s">
        <v>34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 t="s">
        <v>37</v>
      </c>
    </row>
    <row r="15" spans="1:13" ht="15" x14ac:dyDescent="0.2">
      <c r="E15" s="9" t="s">
        <v>37</v>
      </c>
    </row>
    <row r="16" spans="1:13" ht="15" x14ac:dyDescent="0.2">
      <c r="E16" s="9" t="s">
        <v>38</v>
      </c>
    </row>
    <row r="17" spans="1:5" ht="15" x14ac:dyDescent="0.2">
      <c r="E17" s="9"/>
    </row>
    <row r="19" spans="1:5" ht="18" x14ac:dyDescent="0.25">
      <c r="A19" s="13" t="s">
        <v>39</v>
      </c>
      <c r="B19" s="13"/>
    </row>
    <row r="20" spans="1:5" ht="15" x14ac:dyDescent="0.2">
      <c r="A20" s="14" t="s">
        <v>40</v>
      </c>
      <c r="B20" s="14"/>
    </row>
    <row r="21" spans="1:5" ht="14.25" x14ac:dyDescent="0.2">
      <c r="A21" s="16"/>
      <c r="B21" s="17" t="s">
        <v>41</v>
      </c>
    </row>
    <row r="22" spans="1:5" ht="15" x14ac:dyDescent="0.2">
      <c r="A22" s="18" t="s">
        <v>42</v>
      </c>
      <c r="B22" s="18" t="s">
        <v>43</v>
      </c>
      <c r="C22" s="18" t="s">
        <v>44</v>
      </c>
      <c r="D22" s="18" t="s">
        <v>46</v>
      </c>
      <c r="E22" s="18" t="s">
        <v>47</v>
      </c>
    </row>
    <row r="23" spans="1:5" x14ac:dyDescent="0.2">
      <c r="A23" s="15" t="s">
        <v>149</v>
      </c>
      <c r="B23" s="4" t="s">
        <v>41</v>
      </c>
      <c r="C23" s="4" t="s">
        <v>155</v>
      </c>
      <c r="D23" s="4" t="s">
        <v>153</v>
      </c>
      <c r="E23" s="10" t="s">
        <v>156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2.5703125" style="4" bestFit="1" customWidth="1"/>
    <col min="14" max="16384" width="9.140625" style="3"/>
  </cols>
  <sheetData>
    <row r="1" spans="1:13" s="2" customFormat="1" ht="29.1" customHeight="1" x14ac:dyDescent="0.2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68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70</v>
      </c>
      <c r="B6" s="6" t="s">
        <v>71</v>
      </c>
      <c r="C6" s="6" t="s">
        <v>72</v>
      </c>
      <c r="D6" s="6" t="str">
        <f>"0,9747"</f>
        <v>0,9747</v>
      </c>
      <c r="E6" s="6" t="s">
        <v>73</v>
      </c>
      <c r="F6" s="6" t="s">
        <v>74</v>
      </c>
      <c r="G6" s="8" t="s">
        <v>75</v>
      </c>
      <c r="H6" s="8" t="s">
        <v>76</v>
      </c>
      <c r="I6" s="7"/>
      <c r="J6" s="7"/>
      <c r="K6" s="11" t="str">
        <f>"60,0"</f>
        <v>60,0</v>
      </c>
      <c r="L6" s="12" t="str">
        <f>"112,2854"</f>
        <v>112,2854</v>
      </c>
      <c r="M6" s="6" t="s">
        <v>77</v>
      </c>
    </row>
    <row r="8" spans="1:13" ht="15" x14ac:dyDescent="0.2">
      <c r="A8" s="50" t="s">
        <v>78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80</v>
      </c>
      <c r="B9" s="6" t="s">
        <v>81</v>
      </c>
      <c r="C9" s="6" t="s">
        <v>82</v>
      </c>
      <c r="D9" s="6" t="str">
        <f>"0,6451"</f>
        <v>0,6451</v>
      </c>
      <c r="E9" s="6" t="s">
        <v>29</v>
      </c>
      <c r="F9" s="6" t="s">
        <v>20</v>
      </c>
      <c r="G9" s="8" t="s">
        <v>83</v>
      </c>
      <c r="H9" s="7" t="s">
        <v>84</v>
      </c>
      <c r="I9" s="7" t="s">
        <v>62</v>
      </c>
      <c r="J9" s="7"/>
      <c r="K9" s="11" t="str">
        <f>"115,0"</f>
        <v>115,0</v>
      </c>
      <c r="L9" s="12" t="str">
        <f>"75,5219"</f>
        <v>75,5219</v>
      </c>
      <c r="M9" s="6" t="s">
        <v>23</v>
      </c>
    </row>
    <row r="11" spans="1:13" ht="15" x14ac:dyDescent="0.2">
      <c r="A11" s="50" t="s">
        <v>85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3" x14ac:dyDescent="0.2">
      <c r="A12" s="19" t="s">
        <v>87</v>
      </c>
      <c r="B12" s="19" t="s">
        <v>88</v>
      </c>
      <c r="C12" s="19" t="s">
        <v>89</v>
      </c>
      <c r="D12" s="19" t="str">
        <f>"0,5984"</f>
        <v>0,5984</v>
      </c>
      <c r="E12" s="19" t="s">
        <v>19</v>
      </c>
      <c r="F12" s="19" t="s">
        <v>90</v>
      </c>
      <c r="G12" s="21" t="s">
        <v>22</v>
      </c>
      <c r="H12" s="21" t="s">
        <v>91</v>
      </c>
      <c r="I12" s="21" t="s">
        <v>31</v>
      </c>
      <c r="J12" s="20"/>
      <c r="K12" s="28" t="str">
        <f>"150,0"</f>
        <v>150,0</v>
      </c>
      <c r="L12" s="29" t="str">
        <f>"89,7600"</f>
        <v>89,7600</v>
      </c>
      <c r="M12" s="19" t="s">
        <v>23</v>
      </c>
    </row>
    <row r="13" spans="1:13" x14ac:dyDescent="0.2">
      <c r="A13" s="22" t="s">
        <v>93</v>
      </c>
      <c r="B13" s="22" t="s">
        <v>94</v>
      </c>
      <c r="C13" s="22" t="s">
        <v>95</v>
      </c>
      <c r="D13" s="22" t="str">
        <f>"0,5991"</f>
        <v>0,5991</v>
      </c>
      <c r="E13" s="22" t="s">
        <v>96</v>
      </c>
      <c r="F13" s="22" t="s">
        <v>97</v>
      </c>
      <c r="G13" s="24" t="s">
        <v>91</v>
      </c>
      <c r="H13" s="23" t="s">
        <v>32</v>
      </c>
      <c r="I13" s="23" t="s">
        <v>32</v>
      </c>
      <c r="J13" s="23"/>
      <c r="K13" s="30" t="str">
        <f>"147,5"</f>
        <v>147,5</v>
      </c>
      <c r="L13" s="31" t="str">
        <f>"88,3672"</f>
        <v>88,3672</v>
      </c>
      <c r="M13" s="22" t="s">
        <v>98</v>
      </c>
    </row>
    <row r="14" spans="1:13" x14ac:dyDescent="0.2">
      <c r="A14" s="22" t="s">
        <v>100</v>
      </c>
      <c r="B14" s="22" t="s">
        <v>101</v>
      </c>
      <c r="C14" s="22" t="s">
        <v>102</v>
      </c>
      <c r="D14" s="22" t="str">
        <f>"0,5853"</f>
        <v>0,5853</v>
      </c>
      <c r="E14" s="22" t="s">
        <v>29</v>
      </c>
      <c r="F14" s="22" t="s">
        <v>20</v>
      </c>
      <c r="G14" s="24" t="s">
        <v>84</v>
      </c>
      <c r="H14" s="24" t="s">
        <v>21</v>
      </c>
      <c r="I14" s="23" t="s">
        <v>103</v>
      </c>
      <c r="J14" s="23"/>
      <c r="K14" s="30" t="str">
        <f>"130,0"</f>
        <v>130,0</v>
      </c>
      <c r="L14" s="31" t="str">
        <f>"76,0890"</f>
        <v>76,0890</v>
      </c>
      <c r="M14" s="22" t="s">
        <v>23</v>
      </c>
    </row>
    <row r="15" spans="1:13" x14ac:dyDescent="0.2">
      <c r="A15" s="25" t="s">
        <v>87</v>
      </c>
      <c r="B15" s="25" t="s">
        <v>104</v>
      </c>
      <c r="C15" s="25" t="s">
        <v>89</v>
      </c>
      <c r="D15" s="25" t="str">
        <f>"0,5984"</f>
        <v>0,5984</v>
      </c>
      <c r="E15" s="25" t="s">
        <v>19</v>
      </c>
      <c r="F15" s="25" t="s">
        <v>90</v>
      </c>
      <c r="G15" s="27" t="s">
        <v>22</v>
      </c>
      <c r="H15" s="27" t="s">
        <v>91</v>
      </c>
      <c r="I15" s="27" t="s">
        <v>31</v>
      </c>
      <c r="J15" s="26"/>
      <c r="K15" s="32" t="str">
        <f>"150,0"</f>
        <v>150,0</v>
      </c>
      <c r="L15" s="33" t="str">
        <f>"95,9534"</f>
        <v>95,9534</v>
      </c>
      <c r="M15" s="25" t="s">
        <v>23</v>
      </c>
    </row>
    <row r="17" spans="1:13" ht="15" x14ac:dyDescent="0.2">
      <c r="A17" s="50" t="s">
        <v>56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3" x14ac:dyDescent="0.2">
      <c r="A18" s="6" t="s">
        <v>106</v>
      </c>
      <c r="B18" s="6" t="s">
        <v>107</v>
      </c>
      <c r="C18" s="6" t="s">
        <v>108</v>
      </c>
      <c r="D18" s="6" t="str">
        <f>"0,5370"</f>
        <v>0,5370</v>
      </c>
      <c r="E18" s="6" t="s">
        <v>109</v>
      </c>
      <c r="F18" s="6" t="s">
        <v>110</v>
      </c>
      <c r="G18" s="8" t="s">
        <v>111</v>
      </c>
      <c r="H18" s="8" t="s">
        <v>112</v>
      </c>
      <c r="I18" s="8" t="s">
        <v>113</v>
      </c>
      <c r="J18" s="7"/>
      <c r="K18" s="11" t="str">
        <f>"185,0"</f>
        <v>185,0</v>
      </c>
      <c r="L18" s="12" t="str">
        <f>"101,1332"</f>
        <v>101,1332</v>
      </c>
      <c r="M18" s="6" t="s">
        <v>114</v>
      </c>
    </row>
    <row r="20" spans="1:13" ht="15" x14ac:dyDescent="0.2">
      <c r="A20" s="50" t="s">
        <v>115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3" x14ac:dyDescent="0.2">
      <c r="A21" s="6" t="s">
        <v>117</v>
      </c>
      <c r="B21" s="6" t="s">
        <v>118</v>
      </c>
      <c r="C21" s="6" t="s">
        <v>119</v>
      </c>
      <c r="D21" s="6" t="str">
        <f>"0,5210"</f>
        <v>0,5210</v>
      </c>
      <c r="E21" s="6" t="s">
        <v>61</v>
      </c>
      <c r="F21" s="6" t="s">
        <v>20</v>
      </c>
      <c r="G21" s="8" t="s">
        <v>120</v>
      </c>
      <c r="H21" s="8" t="s">
        <v>121</v>
      </c>
      <c r="I21" s="7" t="s">
        <v>122</v>
      </c>
      <c r="J21" s="7"/>
      <c r="K21" s="11" t="str">
        <f>"210,0"</f>
        <v>210,0</v>
      </c>
      <c r="L21" s="12" t="str">
        <f>"109,4100"</f>
        <v>109,4100</v>
      </c>
      <c r="M21" s="6" t="s">
        <v>123</v>
      </c>
    </row>
    <row r="23" spans="1:13" ht="15" x14ac:dyDescent="0.2">
      <c r="E23" s="9" t="s">
        <v>34</v>
      </c>
    </row>
    <row r="24" spans="1:13" ht="15" x14ac:dyDescent="0.2">
      <c r="E24" s="9" t="s">
        <v>35</v>
      </c>
    </row>
    <row r="25" spans="1:13" ht="15" x14ac:dyDescent="0.2">
      <c r="E25" s="9" t="s">
        <v>36</v>
      </c>
    </row>
    <row r="26" spans="1:13" ht="15" x14ac:dyDescent="0.2">
      <c r="E26" s="9" t="s">
        <v>37</v>
      </c>
    </row>
    <row r="27" spans="1:13" ht="15" x14ac:dyDescent="0.2">
      <c r="E27" s="9" t="s">
        <v>37</v>
      </c>
    </row>
    <row r="28" spans="1:13" ht="15" x14ac:dyDescent="0.2">
      <c r="E28" s="9" t="s">
        <v>38</v>
      </c>
    </row>
    <row r="29" spans="1:13" ht="15" x14ac:dyDescent="0.2">
      <c r="E29" s="9"/>
    </row>
    <row r="31" spans="1:13" ht="18" x14ac:dyDescent="0.25">
      <c r="A31" s="13" t="s">
        <v>39</v>
      </c>
      <c r="B31" s="13"/>
    </row>
    <row r="32" spans="1:13" ht="15" x14ac:dyDescent="0.2">
      <c r="A32" s="14" t="s">
        <v>124</v>
      </c>
      <c r="B32" s="14"/>
    </row>
    <row r="33" spans="1:5" ht="14.25" x14ac:dyDescent="0.2">
      <c r="A33" s="16"/>
      <c r="B33" s="17" t="s">
        <v>50</v>
      </c>
    </row>
    <row r="34" spans="1:5" ht="15" x14ac:dyDescent="0.2">
      <c r="A34" s="18" t="s">
        <v>42</v>
      </c>
      <c r="B34" s="18" t="s">
        <v>43</v>
      </c>
      <c r="C34" s="18" t="s">
        <v>44</v>
      </c>
      <c r="D34" s="18" t="s">
        <v>46</v>
      </c>
      <c r="E34" s="18" t="s">
        <v>47</v>
      </c>
    </row>
    <row r="35" spans="1:5" x14ac:dyDescent="0.2">
      <c r="A35" s="15" t="s">
        <v>69</v>
      </c>
      <c r="B35" s="4" t="s">
        <v>125</v>
      </c>
      <c r="C35" s="4" t="s">
        <v>126</v>
      </c>
      <c r="D35" s="4" t="s">
        <v>76</v>
      </c>
      <c r="E35" s="10" t="s">
        <v>127</v>
      </c>
    </row>
    <row r="38" spans="1:5" ht="15" x14ac:dyDescent="0.2">
      <c r="A38" s="14" t="s">
        <v>40</v>
      </c>
      <c r="B38" s="14"/>
    </row>
    <row r="39" spans="1:5" ht="14.25" x14ac:dyDescent="0.2">
      <c r="A39" s="16"/>
      <c r="B39" s="17" t="s">
        <v>41</v>
      </c>
    </row>
    <row r="40" spans="1:5" ht="15" x14ac:dyDescent="0.2">
      <c r="A40" s="18" t="s">
        <v>42</v>
      </c>
      <c r="B40" s="18" t="s">
        <v>43</v>
      </c>
      <c r="C40" s="18" t="s">
        <v>44</v>
      </c>
      <c r="D40" s="18" t="s">
        <v>46</v>
      </c>
      <c r="E40" s="18" t="s">
        <v>47</v>
      </c>
    </row>
    <row r="41" spans="1:5" x14ac:dyDescent="0.2">
      <c r="A41" s="15" t="s">
        <v>116</v>
      </c>
      <c r="B41" s="4" t="s">
        <v>41</v>
      </c>
      <c r="C41" s="4" t="s">
        <v>128</v>
      </c>
      <c r="D41" s="4" t="s">
        <v>121</v>
      </c>
      <c r="E41" s="10" t="s">
        <v>129</v>
      </c>
    </row>
    <row r="42" spans="1:5" x14ac:dyDescent="0.2">
      <c r="A42" s="15" t="s">
        <v>86</v>
      </c>
      <c r="B42" s="4" t="s">
        <v>41</v>
      </c>
      <c r="C42" s="4" t="s">
        <v>130</v>
      </c>
      <c r="D42" s="4" t="s">
        <v>31</v>
      </c>
      <c r="E42" s="10" t="s">
        <v>131</v>
      </c>
    </row>
    <row r="43" spans="1:5" x14ac:dyDescent="0.2">
      <c r="A43" s="15" t="s">
        <v>92</v>
      </c>
      <c r="B43" s="4" t="s">
        <v>41</v>
      </c>
      <c r="C43" s="4" t="s">
        <v>130</v>
      </c>
      <c r="D43" s="4" t="s">
        <v>91</v>
      </c>
      <c r="E43" s="10" t="s">
        <v>132</v>
      </c>
    </row>
    <row r="44" spans="1:5" x14ac:dyDescent="0.2">
      <c r="A44" s="15" t="s">
        <v>99</v>
      </c>
      <c r="B44" s="4" t="s">
        <v>41</v>
      </c>
      <c r="C44" s="4" t="s">
        <v>130</v>
      </c>
      <c r="D44" s="4" t="s">
        <v>21</v>
      </c>
      <c r="E44" s="10" t="s">
        <v>133</v>
      </c>
    </row>
    <row r="46" spans="1:5" ht="14.25" x14ac:dyDescent="0.2">
      <c r="A46" s="16"/>
      <c r="B46" s="17" t="s">
        <v>50</v>
      </c>
    </row>
    <row r="47" spans="1:5" ht="15" x14ac:dyDescent="0.2">
      <c r="A47" s="18" t="s">
        <v>42</v>
      </c>
      <c r="B47" s="18" t="s">
        <v>43</v>
      </c>
      <c r="C47" s="18" t="s">
        <v>44</v>
      </c>
      <c r="D47" s="18" t="s">
        <v>46</v>
      </c>
      <c r="E47" s="18" t="s">
        <v>47</v>
      </c>
    </row>
    <row r="48" spans="1:5" x14ac:dyDescent="0.2">
      <c r="A48" s="15" t="s">
        <v>105</v>
      </c>
      <c r="B48" s="4" t="s">
        <v>134</v>
      </c>
      <c r="C48" s="4" t="s">
        <v>65</v>
      </c>
      <c r="D48" s="4" t="s">
        <v>113</v>
      </c>
      <c r="E48" s="10" t="s">
        <v>135</v>
      </c>
    </row>
    <row r="49" spans="1:5" x14ac:dyDescent="0.2">
      <c r="A49" s="15" t="s">
        <v>86</v>
      </c>
      <c r="B49" s="4" t="s">
        <v>136</v>
      </c>
      <c r="C49" s="4" t="s">
        <v>130</v>
      </c>
      <c r="D49" s="4" t="s">
        <v>31</v>
      </c>
      <c r="E49" s="10" t="s">
        <v>137</v>
      </c>
    </row>
    <row r="50" spans="1:5" x14ac:dyDescent="0.2">
      <c r="A50" s="15" t="s">
        <v>79</v>
      </c>
      <c r="B50" s="4" t="s">
        <v>134</v>
      </c>
      <c r="C50" s="4" t="s">
        <v>138</v>
      </c>
      <c r="D50" s="4" t="s">
        <v>83</v>
      </c>
      <c r="E50" s="10" t="s">
        <v>139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7:J17"/>
    <mergeCell ref="A20:J20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" style="4" bestFit="1" customWidth="1"/>
    <col min="14" max="16384" width="9.140625" style="3"/>
  </cols>
  <sheetData>
    <row r="1" spans="1:13" s="2" customFormat="1" ht="29.1" customHeight="1" x14ac:dyDescent="0.2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56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58</v>
      </c>
      <c r="B6" s="6" t="s">
        <v>59</v>
      </c>
      <c r="C6" s="6" t="s">
        <v>60</v>
      </c>
      <c r="D6" s="6" t="str">
        <f>"0,5491"</f>
        <v>0,5491</v>
      </c>
      <c r="E6" s="6" t="s">
        <v>61</v>
      </c>
      <c r="F6" s="6" t="s">
        <v>20</v>
      </c>
      <c r="G6" s="8" t="s">
        <v>62</v>
      </c>
      <c r="H6" s="7" t="s">
        <v>21</v>
      </c>
      <c r="I6" s="8" t="s">
        <v>21</v>
      </c>
      <c r="J6" s="7"/>
      <c r="K6" s="11" t="str">
        <f>"130,0"</f>
        <v>130,0</v>
      </c>
      <c r="L6" s="12" t="str">
        <f>"105,6468"</f>
        <v>105,6468</v>
      </c>
      <c r="M6" s="6" t="s">
        <v>63</v>
      </c>
    </row>
    <row r="8" spans="1:13" ht="15" x14ac:dyDescent="0.2">
      <c r="E8" s="9" t="s">
        <v>34</v>
      </c>
    </row>
    <row r="9" spans="1:13" ht="15" x14ac:dyDescent="0.2">
      <c r="E9" s="9" t="s">
        <v>35</v>
      </c>
    </row>
    <row r="10" spans="1:13" ht="15" x14ac:dyDescent="0.2">
      <c r="E10" s="9" t="s">
        <v>36</v>
      </c>
    </row>
    <row r="11" spans="1:13" ht="15" x14ac:dyDescent="0.2">
      <c r="E11" s="9" t="s">
        <v>37</v>
      </c>
    </row>
    <row r="12" spans="1:13" ht="15" x14ac:dyDescent="0.2">
      <c r="E12" s="9" t="s">
        <v>37</v>
      </c>
    </row>
    <row r="13" spans="1:13" ht="15" x14ac:dyDescent="0.2">
      <c r="E13" s="9" t="s">
        <v>38</v>
      </c>
    </row>
    <row r="14" spans="1:13" ht="15" x14ac:dyDescent="0.2">
      <c r="E14" s="9"/>
    </row>
    <row r="16" spans="1:13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47</v>
      </c>
    </row>
    <row r="20" spans="1:5" x14ac:dyDescent="0.2">
      <c r="A20" s="15" t="s">
        <v>57</v>
      </c>
      <c r="B20" s="4" t="s">
        <v>64</v>
      </c>
      <c r="C20" s="4" t="s">
        <v>65</v>
      </c>
      <c r="D20" s="4" t="s">
        <v>21</v>
      </c>
      <c r="E20" s="10" t="s">
        <v>66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16</v>
      </c>
      <c r="B6" s="6" t="s">
        <v>17</v>
      </c>
      <c r="C6" s="6" t="s">
        <v>18</v>
      </c>
      <c r="D6" s="6" t="str">
        <f>"0,6690"</f>
        <v>0,6690</v>
      </c>
      <c r="E6" s="6" t="s">
        <v>19</v>
      </c>
      <c r="F6" s="6" t="s">
        <v>20</v>
      </c>
      <c r="G6" s="8" t="s">
        <v>21</v>
      </c>
      <c r="H6" s="7" t="s">
        <v>22</v>
      </c>
      <c r="I6" s="7" t="s">
        <v>22</v>
      </c>
      <c r="J6" s="7"/>
      <c r="K6" s="11" t="str">
        <f>"130,0"</f>
        <v>130,0</v>
      </c>
      <c r="L6" s="12" t="str">
        <f>"86,9765"</f>
        <v>86,9765</v>
      </c>
      <c r="M6" s="6" t="s">
        <v>23</v>
      </c>
    </row>
    <row r="8" spans="1:13" ht="15" x14ac:dyDescent="0.2">
      <c r="A8" s="50" t="s">
        <v>24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6" t="s">
        <v>26</v>
      </c>
      <c r="B9" s="6" t="s">
        <v>27</v>
      </c>
      <c r="C9" s="6" t="s">
        <v>28</v>
      </c>
      <c r="D9" s="6" t="str">
        <f>"0,5830"</f>
        <v>0,5830</v>
      </c>
      <c r="E9" s="6" t="s">
        <v>29</v>
      </c>
      <c r="F9" s="6" t="s">
        <v>30</v>
      </c>
      <c r="G9" s="8" t="s">
        <v>22</v>
      </c>
      <c r="H9" s="8" t="s">
        <v>31</v>
      </c>
      <c r="I9" s="8" t="s">
        <v>32</v>
      </c>
      <c r="J9" s="7"/>
      <c r="K9" s="11" t="str">
        <f>"155,0"</f>
        <v>155,0</v>
      </c>
      <c r="L9" s="12" t="str">
        <f>"109,2513"</f>
        <v>109,2513</v>
      </c>
      <c r="M9" s="6" t="s">
        <v>33</v>
      </c>
    </row>
    <row r="11" spans="1:13" ht="15" x14ac:dyDescent="0.2">
      <c r="E11" s="9" t="s">
        <v>34</v>
      </c>
    </row>
    <row r="12" spans="1:13" ht="15" x14ac:dyDescent="0.2">
      <c r="E12" s="9" t="s">
        <v>35</v>
      </c>
    </row>
    <row r="13" spans="1:13" ht="15" x14ac:dyDescent="0.2">
      <c r="E13" s="9" t="s">
        <v>36</v>
      </c>
    </row>
    <row r="14" spans="1:13" ht="15" x14ac:dyDescent="0.2">
      <c r="E14" s="9" t="s">
        <v>37</v>
      </c>
    </row>
    <row r="15" spans="1:13" ht="15" x14ac:dyDescent="0.2">
      <c r="E15" s="9" t="s">
        <v>37</v>
      </c>
    </row>
    <row r="16" spans="1:13" ht="15" x14ac:dyDescent="0.2">
      <c r="E16" s="9" t="s">
        <v>38</v>
      </c>
    </row>
    <row r="17" spans="1:5" ht="15" x14ac:dyDescent="0.2">
      <c r="E17" s="9"/>
    </row>
    <row r="19" spans="1:5" ht="18" x14ac:dyDescent="0.25">
      <c r="A19" s="13" t="s">
        <v>39</v>
      </c>
      <c r="B19" s="13"/>
    </row>
    <row r="20" spans="1:5" ht="15" x14ac:dyDescent="0.2">
      <c r="A20" s="14" t="s">
        <v>40</v>
      </c>
      <c r="B20" s="14"/>
    </row>
    <row r="21" spans="1:5" ht="14.25" x14ac:dyDescent="0.2">
      <c r="A21" s="16"/>
      <c r="B21" s="17" t="s">
        <v>41</v>
      </c>
    </row>
    <row r="22" spans="1:5" ht="15" x14ac:dyDescent="0.2">
      <c r="A22" s="18" t="s">
        <v>42</v>
      </c>
      <c r="B22" s="18" t="s">
        <v>43</v>
      </c>
      <c r="C22" s="18" t="s">
        <v>44</v>
      </c>
      <c r="D22" s="18" t="s">
        <v>46</v>
      </c>
      <c r="E22" s="18" t="s">
        <v>47</v>
      </c>
    </row>
    <row r="23" spans="1:5" x14ac:dyDescent="0.2">
      <c r="A23" s="15" t="s">
        <v>15</v>
      </c>
      <c r="B23" s="4" t="s">
        <v>41</v>
      </c>
      <c r="C23" s="4" t="s">
        <v>48</v>
      </c>
      <c r="D23" s="4" t="s">
        <v>21</v>
      </c>
      <c r="E23" s="10" t="s">
        <v>49</v>
      </c>
    </row>
    <row r="25" spans="1:5" ht="14.25" x14ac:dyDescent="0.2">
      <c r="A25" s="16"/>
      <c r="B25" s="17" t="s">
        <v>50</v>
      </c>
    </row>
    <row r="26" spans="1:5" ht="15" x14ac:dyDescent="0.2">
      <c r="A26" s="18" t="s">
        <v>42</v>
      </c>
      <c r="B26" s="18" t="s">
        <v>43</v>
      </c>
      <c r="C26" s="18" t="s">
        <v>44</v>
      </c>
      <c r="D26" s="18" t="s">
        <v>46</v>
      </c>
      <c r="E26" s="18" t="s">
        <v>47</v>
      </c>
    </row>
    <row r="27" spans="1:5" x14ac:dyDescent="0.2">
      <c r="A27" s="15" t="s">
        <v>25</v>
      </c>
      <c r="B27" s="4" t="s">
        <v>51</v>
      </c>
      <c r="C27" s="4" t="s">
        <v>52</v>
      </c>
      <c r="D27" s="4" t="s">
        <v>32</v>
      </c>
      <c r="E27" s="10" t="s">
        <v>53</v>
      </c>
    </row>
  </sheetData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D3:D4"/>
    <mergeCell ref="K3:K4"/>
    <mergeCell ref="L3:L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855468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41" t="s">
        <v>328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317</v>
      </c>
      <c r="E3" s="35" t="s">
        <v>4</v>
      </c>
      <c r="F3" s="35" t="s">
        <v>7</v>
      </c>
      <c r="G3" s="35" t="s">
        <v>318</v>
      </c>
      <c r="H3" s="35"/>
      <c r="I3" s="35" t="s">
        <v>311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329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331</v>
      </c>
      <c r="B6" s="6" t="s">
        <v>332</v>
      </c>
      <c r="C6" s="6" t="s">
        <v>333</v>
      </c>
      <c r="D6" s="6" t="str">
        <f>"1,2273"</f>
        <v>1,2273</v>
      </c>
      <c r="E6" s="6" t="s">
        <v>304</v>
      </c>
      <c r="F6" s="6" t="s">
        <v>305</v>
      </c>
      <c r="G6" s="8" t="s">
        <v>334</v>
      </c>
      <c r="H6" s="8" t="s">
        <v>306</v>
      </c>
      <c r="I6" s="11" t="str">
        <f>"940,0"</f>
        <v>940,0</v>
      </c>
      <c r="J6" s="12" t="str">
        <f>"1153,6620"</f>
        <v>1153,6620</v>
      </c>
      <c r="K6" s="6" t="s">
        <v>335</v>
      </c>
    </row>
    <row r="8" spans="1:11" ht="15" x14ac:dyDescent="0.2">
      <c r="E8" s="9" t="s">
        <v>34</v>
      </c>
    </row>
    <row r="9" spans="1:11" ht="15" x14ac:dyDescent="0.2">
      <c r="E9" s="9" t="s">
        <v>35</v>
      </c>
    </row>
    <row r="10" spans="1:11" ht="15" x14ac:dyDescent="0.2">
      <c r="E10" s="9" t="s">
        <v>36</v>
      </c>
    </row>
    <row r="11" spans="1:11" ht="15" x14ac:dyDescent="0.2">
      <c r="E11" s="9" t="s">
        <v>37</v>
      </c>
    </row>
    <row r="12" spans="1:11" ht="15" x14ac:dyDescent="0.2">
      <c r="E12" s="9" t="s">
        <v>37</v>
      </c>
    </row>
    <row r="13" spans="1:11" ht="15" x14ac:dyDescent="0.2">
      <c r="E13" s="9" t="s">
        <v>38</v>
      </c>
    </row>
    <row r="14" spans="1:11" ht="15" x14ac:dyDescent="0.2">
      <c r="E14" s="9"/>
    </row>
    <row r="16" spans="1:11" ht="18" x14ac:dyDescent="0.25">
      <c r="A16" s="13" t="s">
        <v>39</v>
      </c>
      <c r="B16" s="13"/>
    </row>
    <row r="17" spans="1:5" ht="15" x14ac:dyDescent="0.2">
      <c r="A17" s="14" t="s">
        <v>124</v>
      </c>
      <c r="B17" s="14"/>
    </row>
    <row r="18" spans="1:5" ht="14.25" x14ac:dyDescent="0.2">
      <c r="A18" s="16"/>
      <c r="B18" s="17" t="s">
        <v>336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325</v>
      </c>
    </row>
    <row r="20" spans="1:5" x14ac:dyDescent="0.2">
      <c r="A20" s="15" t="s">
        <v>330</v>
      </c>
      <c r="B20" s="4" t="s">
        <v>337</v>
      </c>
      <c r="C20" s="4" t="s">
        <v>338</v>
      </c>
      <c r="D20" s="4" t="s">
        <v>339</v>
      </c>
      <c r="E20" s="10" t="s">
        <v>340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31.85546875" style="4" bestFit="1" customWidth="1"/>
    <col min="12" max="16384" width="9.140625" style="3"/>
  </cols>
  <sheetData>
    <row r="1" spans="1:11" s="2" customFormat="1" ht="29.1" customHeight="1" x14ac:dyDescent="0.2">
      <c r="A1" s="41" t="s">
        <v>316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317</v>
      </c>
      <c r="E3" s="35" t="s">
        <v>4</v>
      </c>
      <c r="F3" s="35" t="s">
        <v>7</v>
      </c>
      <c r="G3" s="35" t="s">
        <v>318</v>
      </c>
      <c r="H3" s="35"/>
      <c r="I3" s="35" t="s">
        <v>311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24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320</v>
      </c>
      <c r="B6" s="6" t="s">
        <v>321</v>
      </c>
      <c r="C6" s="6" t="s">
        <v>322</v>
      </c>
      <c r="D6" s="6" t="str">
        <f>"0,6791"</f>
        <v>0,6791</v>
      </c>
      <c r="E6" s="6" t="s">
        <v>176</v>
      </c>
      <c r="F6" s="6" t="s">
        <v>74</v>
      </c>
      <c r="G6" s="8" t="s">
        <v>323</v>
      </c>
      <c r="H6" s="8" t="s">
        <v>324</v>
      </c>
      <c r="I6" s="11" t="str">
        <f>"2340,0"</f>
        <v>2340,0</v>
      </c>
      <c r="J6" s="12" t="str">
        <f>"1589,0939"</f>
        <v>1589,0939</v>
      </c>
      <c r="K6" s="6" t="s">
        <v>147</v>
      </c>
    </row>
    <row r="8" spans="1:11" ht="15" x14ac:dyDescent="0.2">
      <c r="E8" s="9" t="s">
        <v>34</v>
      </c>
    </row>
    <row r="9" spans="1:11" ht="15" x14ac:dyDescent="0.2">
      <c r="E9" s="9" t="s">
        <v>35</v>
      </c>
    </row>
    <row r="10" spans="1:11" ht="15" x14ac:dyDescent="0.2">
      <c r="E10" s="9" t="s">
        <v>36</v>
      </c>
    </row>
    <row r="11" spans="1:11" ht="15" x14ac:dyDescent="0.2">
      <c r="E11" s="9" t="s">
        <v>37</v>
      </c>
    </row>
    <row r="12" spans="1:11" ht="15" x14ac:dyDescent="0.2">
      <c r="E12" s="9" t="s">
        <v>37</v>
      </c>
    </row>
    <row r="13" spans="1:11" ht="15" x14ac:dyDescent="0.2">
      <c r="E13" s="9" t="s">
        <v>38</v>
      </c>
    </row>
    <row r="14" spans="1:11" ht="15" x14ac:dyDescent="0.2">
      <c r="E14" s="9"/>
    </row>
    <row r="16" spans="1:11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41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325</v>
      </c>
    </row>
    <row r="20" spans="1:5" x14ac:dyDescent="0.2">
      <c r="A20" s="15" t="s">
        <v>319</v>
      </c>
      <c r="B20" s="4" t="s">
        <v>41</v>
      </c>
      <c r="C20" s="4" t="s">
        <v>52</v>
      </c>
      <c r="D20" s="4" t="s">
        <v>326</v>
      </c>
      <c r="E20" s="10" t="s">
        <v>327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31.85546875" style="4" bestFit="1" customWidth="1"/>
    <col min="12" max="16384" width="9.140625" style="3"/>
  </cols>
  <sheetData>
    <row r="1" spans="1:11" s="2" customFormat="1" ht="29.1" customHeight="1" x14ac:dyDescent="0.2">
      <c r="A1" s="41" t="s">
        <v>312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297</v>
      </c>
      <c r="E3" s="35" t="s">
        <v>4</v>
      </c>
      <c r="F3" s="35" t="s">
        <v>7</v>
      </c>
      <c r="G3" s="35" t="s">
        <v>298</v>
      </c>
      <c r="H3" s="35"/>
      <c r="I3" s="35" t="s">
        <v>311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299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244</v>
      </c>
      <c r="B6" s="6" t="s">
        <v>245</v>
      </c>
      <c r="C6" s="6" t="s">
        <v>234</v>
      </c>
      <c r="D6" s="6" t="str">
        <f>"1,0000"</f>
        <v>1,0000</v>
      </c>
      <c r="E6" s="6" t="s">
        <v>176</v>
      </c>
      <c r="F6" s="6" t="s">
        <v>74</v>
      </c>
      <c r="G6" s="8" t="s">
        <v>75</v>
      </c>
      <c r="H6" s="8" t="s">
        <v>313</v>
      </c>
      <c r="I6" s="11" t="str">
        <f>"1925,0"</f>
        <v>1925,0</v>
      </c>
      <c r="J6" s="12" t="str">
        <f>"32,0833"</f>
        <v>32,0833</v>
      </c>
      <c r="K6" s="6" t="s">
        <v>147</v>
      </c>
    </row>
    <row r="8" spans="1:11" ht="15" x14ac:dyDescent="0.2">
      <c r="E8" s="9" t="s">
        <v>34</v>
      </c>
    </row>
    <row r="9" spans="1:11" ht="15" x14ac:dyDescent="0.2">
      <c r="E9" s="9" t="s">
        <v>35</v>
      </c>
    </row>
    <row r="10" spans="1:11" ht="15" x14ac:dyDescent="0.2">
      <c r="E10" s="9" t="s">
        <v>36</v>
      </c>
    </row>
    <row r="11" spans="1:11" ht="15" x14ac:dyDescent="0.2">
      <c r="E11" s="9" t="s">
        <v>37</v>
      </c>
    </row>
    <row r="12" spans="1:11" ht="15" x14ac:dyDescent="0.2">
      <c r="E12" s="9" t="s">
        <v>37</v>
      </c>
    </row>
    <row r="13" spans="1:11" ht="15" x14ac:dyDescent="0.2">
      <c r="E13" s="9" t="s">
        <v>38</v>
      </c>
    </row>
    <row r="14" spans="1:11" ht="15" x14ac:dyDescent="0.2">
      <c r="E14" s="9"/>
    </row>
    <row r="16" spans="1:11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41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307</v>
      </c>
    </row>
    <row r="20" spans="1:5" x14ac:dyDescent="0.2">
      <c r="A20" s="15" t="s">
        <v>243</v>
      </c>
      <c r="B20" s="4" t="s">
        <v>41</v>
      </c>
      <c r="C20" s="4" t="s">
        <v>308</v>
      </c>
      <c r="D20" s="4" t="s">
        <v>314</v>
      </c>
      <c r="E20" s="10" t="s">
        <v>315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296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297</v>
      </c>
      <c r="E3" s="35" t="s">
        <v>4</v>
      </c>
      <c r="F3" s="35" t="s">
        <v>7</v>
      </c>
      <c r="G3" s="35" t="s">
        <v>298</v>
      </c>
      <c r="H3" s="35"/>
      <c r="I3" s="35" t="s">
        <v>311</v>
      </c>
      <c r="J3" s="35" t="s">
        <v>3</v>
      </c>
      <c r="K3" s="37" t="s">
        <v>2</v>
      </c>
    </row>
    <row r="4" spans="1:11" s="1" customFormat="1" ht="21" customHeight="1" thickBot="1" x14ac:dyDescent="0.25">
      <c r="A4" s="48"/>
      <c r="B4" s="36"/>
      <c r="C4" s="36"/>
      <c r="D4" s="36"/>
      <c r="E4" s="36"/>
      <c r="F4" s="36"/>
      <c r="G4" s="5" t="s">
        <v>8</v>
      </c>
      <c r="H4" s="5" t="s">
        <v>9</v>
      </c>
      <c r="I4" s="36"/>
      <c r="J4" s="36"/>
      <c r="K4" s="38"/>
    </row>
    <row r="5" spans="1:11" ht="15" x14ac:dyDescent="0.2">
      <c r="A5" s="39" t="s">
        <v>299</v>
      </c>
      <c r="B5" s="40"/>
      <c r="C5" s="40"/>
      <c r="D5" s="40"/>
      <c r="E5" s="40"/>
      <c r="F5" s="40"/>
      <c r="G5" s="40"/>
      <c r="H5" s="40"/>
    </row>
    <row r="6" spans="1:11" x14ac:dyDescent="0.2">
      <c r="A6" s="6" t="s">
        <v>301</v>
      </c>
      <c r="B6" s="6" t="s">
        <v>302</v>
      </c>
      <c r="C6" s="6" t="s">
        <v>303</v>
      </c>
      <c r="D6" s="6" t="str">
        <f>"1,0000"</f>
        <v>1,0000</v>
      </c>
      <c r="E6" s="6" t="s">
        <v>304</v>
      </c>
      <c r="F6" s="6" t="s">
        <v>305</v>
      </c>
      <c r="G6" s="8" t="s">
        <v>75</v>
      </c>
      <c r="H6" s="8" t="s">
        <v>306</v>
      </c>
      <c r="I6" s="11" t="str">
        <f>"2585,0"</f>
        <v>2585,0</v>
      </c>
      <c r="J6" s="12" t="str">
        <f>"26,9270"</f>
        <v>26,9270</v>
      </c>
      <c r="K6" s="6" t="s">
        <v>23</v>
      </c>
    </row>
    <row r="8" spans="1:11" ht="15" x14ac:dyDescent="0.2">
      <c r="E8" s="9" t="s">
        <v>34</v>
      </c>
    </row>
    <row r="9" spans="1:11" ht="15" x14ac:dyDescent="0.2">
      <c r="E9" s="9" t="s">
        <v>35</v>
      </c>
    </row>
    <row r="10" spans="1:11" ht="15" x14ac:dyDescent="0.2">
      <c r="E10" s="9" t="s">
        <v>36</v>
      </c>
    </row>
    <row r="11" spans="1:11" ht="15" x14ac:dyDescent="0.2">
      <c r="E11" s="9" t="s">
        <v>37</v>
      </c>
    </row>
    <row r="12" spans="1:11" ht="15" x14ac:dyDescent="0.2">
      <c r="E12" s="9" t="s">
        <v>37</v>
      </c>
    </row>
    <row r="13" spans="1:11" ht="15" x14ac:dyDescent="0.2">
      <c r="E13" s="9" t="s">
        <v>38</v>
      </c>
    </row>
    <row r="14" spans="1:11" ht="15" x14ac:dyDescent="0.2">
      <c r="E14" s="9"/>
    </row>
    <row r="16" spans="1:11" ht="18" x14ac:dyDescent="0.25">
      <c r="A16" s="13" t="s">
        <v>39</v>
      </c>
      <c r="B16" s="13"/>
    </row>
    <row r="17" spans="1:5" ht="15" x14ac:dyDescent="0.2">
      <c r="A17" s="14" t="s">
        <v>40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46</v>
      </c>
      <c r="E19" s="18" t="s">
        <v>307</v>
      </c>
    </row>
    <row r="20" spans="1:5" x14ac:dyDescent="0.2">
      <c r="A20" s="15" t="s">
        <v>300</v>
      </c>
      <c r="B20" s="4" t="s">
        <v>136</v>
      </c>
      <c r="C20" s="4" t="s">
        <v>308</v>
      </c>
      <c r="D20" s="4" t="s">
        <v>309</v>
      </c>
      <c r="E20" s="10" t="s">
        <v>310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286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242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56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19" t="s">
        <v>288</v>
      </c>
      <c r="B6" s="19" t="s">
        <v>289</v>
      </c>
      <c r="C6" s="19" t="s">
        <v>290</v>
      </c>
      <c r="D6" s="19" t="str">
        <f>"0,5407"</f>
        <v>0,5407</v>
      </c>
      <c r="E6" s="19" t="s">
        <v>19</v>
      </c>
      <c r="F6" s="19" t="s">
        <v>20</v>
      </c>
      <c r="G6" s="21" t="s">
        <v>270</v>
      </c>
      <c r="H6" s="21" t="s">
        <v>235</v>
      </c>
      <c r="I6" s="21" t="s">
        <v>291</v>
      </c>
      <c r="J6" s="20"/>
      <c r="K6" s="28" t="str">
        <f>"82,5"</f>
        <v>82,5</v>
      </c>
      <c r="L6" s="29" t="str">
        <f>"44,6078"</f>
        <v>44,6078</v>
      </c>
      <c r="M6" s="19" t="s">
        <v>23</v>
      </c>
    </row>
    <row r="7" spans="1:13" x14ac:dyDescent="0.2">
      <c r="A7" s="25" t="s">
        <v>292</v>
      </c>
      <c r="B7" s="25" t="s">
        <v>143</v>
      </c>
      <c r="C7" s="25" t="s">
        <v>293</v>
      </c>
      <c r="D7" s="25" t="str">
        <f>"0,5413"</f>
        <v>0,5413</v>
      </c>
      <c r="E7" s="25" t="s">
        <v>145</v>
      </c>
      <c r="F7" s="25" t="s">
        <v>74</v>
      </c>
      <c r="G7" s="27" t="s">
        <v>76</v>
      </c>
      <c r="H7" s="27" t="s">
        <v>270</v>
      </c>
      <c r="I7" s="26" t="s">
        <v>291</v>
      </c>
      <c r="J7" s="26"/>
      <c r="K7" s="32" t="str">
        <f>"70,0"</f>
        <v>70,0</v>
      </c>
      <c r="L7" s="33" t="str">
        <f>"37,8910"</f>
        <v>37,8910</v>
      </c>
      <c r="M7" s="25" t="s">
        <v>147</v>
      </c>
    </row>
    <row r="9" spans="1:13" ht="15" x14ac:dyDescent="0.2">
      <c r="E9" s="9" t="s">
        <v>34</v>
      </c>
    </row>
    <row r="10" spans="1:13" ht="15" x14ac:dyDescent="0.2">
      <c r="E10" s="9" t="s">
        <v>35</v>
      </c>
    </row>
    <row r="11" spans="1:13" ht="15" x14ac:dyDescent="0.2">
      <c r="E11" s="9" t="s">
        <v>36</v>
      </c>
    </row>
    <row r="12" spans="1:13" ht="15" x14ac:dyDescent="0.2">
      <c r="E12" s="9" t="s">
        <v>37</v>
      </c>
    </row>
    <row r="13" spans="1:13" ht="15" x14ac:dyDescent="0.2">
      <c r="E13" s="9" t="s">
        <v>37</v>
      </c>
    </row>
    <row r="14" spans="1:13" ht="15" x14ac:dyDescent="0.2">
      <c r="E14" s="9" t="s">
        <v>38</v>
      </c>
    </row>
    <row r="15" spans="1:13" ht="15" x14ac:dyDescent="0.2">
      <c r="E15" s="9"/>
    </row>
    <row r="17" spans="1:5" ht="18" x14ac:dyDescent="0.25">
      <c r="A17" s="13" t="s">
        <v>39</v>
      </c>
      <c r="B17" s="13"/>
    </row>
    <row r="18" spans="1:5" ht="15" x14ac:dyDescent="0.2">
      <c r="A18" s="14" t="s">
        <v>40</v>
      </c>
      <c r="B18" s="14"/>
    </row>
    <row r="19" spans="1:5" ht="14.25" x14ac:dyDescent="0.2">
      <c r="A19" s="16"/>
      <c r="B19" s="17" t="s">
        <v>41</v>
      </c>
    </row>
    <row r="20" spans="1:5" ht="15" x14ac:dyDescent="0.2">
      <c r="A20" s="18" t="s">
        <v>42</v>
      </c>
      <c r="B20" s="18" t="s">
        <v>43</v>
      </c>
      <c r="C20" s="18" t="s">
        <v>44</v>
      </c>
      <c r="D20" s="18" t="s">
        <v>46</v>
      </c>
      <c r="E20" s="18" t="s">
        <v>47</v>
      </c>
    </row>
    <row r="21" spans="1:5" x14ac:dyDescent="0.2">
      <c r="A21" s="15" t="s">
        <v>287</v>
      </c>
      <c r="B21" s="4" t="s">
        <v>41</v>
      </c>
      <c r="C21" s="4" t="s">
        <v>65</v>
      </c>
      <c r="D21" s="4" t="s">
        <v>291</v>
      </c>
      <c r="E21" s="10" t="s">
        <v>294</v>
      </c>
    </row>
    <row r="22" spans="1:5" x14ac:dyDescent="0.2">
      <c r="A22" s="15" t="s">
        <v>141</v>
      </c>
      <c r="B22" s="4" t="s">
        <v>41</v>
      </c>
      <c r="C22" s="4" t="s">
        <v>65</v>
      </c>
      <c r="D22" s="4" t="s">
        <v>270</v>
      </c>
      <c r="E22" s="10" t="s">
        <v>295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31.85546875" style="4" bestFit="1" customWidth="1"/>
    <col min="14" max="16384" width="9.140625" style="3"/>
  </cols>
  <sheetData>
    <row r="1" spans="1:13" s="2" customFormat="1" ht="29.1" customHeight="1" x14ac:dyDescent="0.2">
      <c r="A1" s="41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242</v>
      </c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5" spans="1:13" ht="15" x14ac:dyDescent="0.2">
      <c r="A5" s="39" t="s">
        <v>230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6" t="s">
        <v>244</v>
      </c>
      <c r="B6" s="6" t="s">
        <v>245</v>
      </c>
      <c r="C6" s="6" t="s">
        <v>234</v>
      </c>
      <c r="D6" s="6" t="str">
        <f>"0,8128"</f>
        <v>0,8128</v>
      </c>
      <c r="E6" s="6" t="s">
        <v>176</v>
      </c>
      <c r="F6" s="6" t="s">
        <v>74</v>
      </c>
      <c r="G6" s="8" t="s">
        <v>246</v>
      </c>
      <c r="H6" s="8" t="s">
        <v>247</v>
      </c>
      <c r="I6" s="7" t="s">
        <v>248</v>
      </c>
      <c r="J6" s="7"/>
      <c r="K6" s="11" t="str">
        <f>"52,5"</f>
        <v>52,5</v>
      </c>
      <c r="L6" s="12" t="str">
        <f>"42,6720"</f>
        <v>42,6720</v>
      </c>
      <c r="M6" s="6" t="s">
        <v>147</v>
      </c>
    </row>
    <row r="8" spans="1:13" ht="15" x14ac:dyDescent="0.2">
      <c r="A8" s="50" t="s">
        <v>171</v>
      </c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2">
      <c r="A9" s="19" t="s">
        <v>250</v>
      </c>
      <c r="B9" s="19" t="s">
        <v>251</v>
      </c>
      <c r="C9" s="19" t="s">
        <v>252</v>
      </c>
      <c r="D9" s="19" t="str">
        <f>"0,7602"</f>
        <v>0,7602</v>
      </c>
      <c r="E9" s="19" t="s">
        <v>29</v>
      </c>
      <c r="F9" s="19" t="s">
        <v>20</v>
      </c>
      <c r="G9" s="20" t="s">
        <v>253</v>
      </c>
      <c r="H9" s="21" t="s">
        <v>254</v>
      </c>
      <c r="I9" s="21" t="s">
        <v>246</v>
      </c>
      <c r="J9" s="20"/>
      <c r="K9" s="28" t="str">
        <f>"50,0"</f>
        <v>50,0</v>
      </c>
      <c r="L9" s="29" t="str">
        <f>"39,5304"</f>
        <v>39,5304</v>
      </c>
      <c r="M9" s="19" t="s">
        <v>23</v>
      </c>
    </row>
    <row r="10" spans="1:13" x14ac:dyDescent="0.2">
      <c r="A10" s="25" t="s">
        <v>256</v>
      </c>
      <c r="B10" s="25" t="s">
        <v>257</v>
      </c>
      <c r="C10" s="25" t="s">
        <v>258</v>
      </c>
      <c r="D10" s="25" t="str">
        <f>"0,7337"</f>
        <v>0,7337</v>
      </c>
      <c r="E10" s="25" t="s">
        <v>29</v>
      </c>
      <c r="F10" s="25" t="s">
        <v>181</v>
      </c>
      <c r="G10" s="27" t="s">
        <v>259</v>
      </c>
      <c r="H10" s="27" t="s">
        <v>246</v>
      </c>
      <c r="I10" s="27" t="s">
        <v>76</v>
      </c>
      <c r="J10" s="26"/>
      <c r="K10" s="32" t="str">
        <f>"60,0"</f>
        <v>60,0</v>
      </c>
      <c r="L10" s="33" t="str">
        <f>"44,0220"</f>
        <v>44,0220</v>
      </c>
      <c r="M10" s="25" t="s">
        <v>260</v>
      </c>
    </row>
    <row r="12" spans="1:13" ht="15" x14ac:dyDescent="0.2">
      <c r="A12" s="50" t="s">
        <v>78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3" x14ac:dyDescent="0.2">
      <c r="A13" s="6" t="s">
        <v>262</v>
      </c>
      <c r="B13" s="6" t="s">
        <v>263</v>
      </c>
      <c r="C13" s="6" t="s">
        <v>264</v>
      </c>
      <c r="D13" s="6" t="str">
        <f>"0,6301"</f>
        <v>0,6301</v>
      </c>
      <c r="E13" s="6" t="s">
        <v>29</v>
      </c>
      <c r="F13" s="6" t="s">
        <v>20</v>
      </c>
      <c r="G13" s="8" t="s">
        <v>246</v>
      </c>
      <c r="H13" s="8" t="s">
        <v>248</v>
      </c>
      <c r="I13" s="8" t="s">
        <v>265</v>
      </c>
      <c r="J13" s="7"/>
      <c r="K13" s="11" t="str">
        <f>"62,5"</f>
        <v>62,5</v>
      </c>
      <c r="L13" s="12" t="str">
        <f>"39,3813"</f>
        <v>39,3813</v>
      </c>
      <c r="M13" s="6" t="s">
        <v>23</v>
      </c>
    </row>
    <row r="15" spans="1:13" ht="15" x14ac:dyDescent="0.2">
      <c r="A15" s="50" t="s">
        <v>85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3" x14ac:dyDescent="0.2">
      <c r="A16" s="19" t="s">
        <v>267</v>
      </c>
      <c r="B16" s="19" t="s">
        <v>268</v>
      </c>
      <c r="C16" s="19" t="s">
        <v>269</v>
      </c>
      <c r="D16" s="19" t="str">
        <f>"0,6059"</f>
        <v>0,6059</v>
      </c>
      <c r="E16" s="19" t="s">
        <v>29</v>
      </c>
      <c r="F16" s="19" t="s">
        <v>20</v>
      </c>
      <c r="G16" s="20" t="s">
        <v>76</v>
      </c>
      <c r="H16" s="21" t="s">
        <v>76</v>
      </c>
      <c r="I16" s="20" t="s">
        <v>270</v>
      </c>
      <c r="J16" s="20"/>
      <c r="K16" s="28" t="str">
        <f>"60,0"</f>
        <v>60,0</v>
      </c>
      <c r="L16" s="29" t="str">
        <f>"36,3540"</f>
        <v>36,3540</v>
      </c>
      <c r="M16" s="19" t="s">
        <v>23</v>
      </c>
    </row>
    <row r="17" spans="1:13" x14ac:dyDescent="0.2">
      <c r="A17" s="25" t="s">
        <v>87</v>
      </c>
      <c r="B17" s="25" t="s">
        <v>104</v>
      </c>
      <c r="C17" s="25" t="s">
        <v>271</v>
      </c>
      <c r="D17" s="25" t="str">
        <f>"0,5982"</f>
        <v>0,5982</v>
      </c>
      <c r="E17" s="25" t="s">
        <v>19</v>
      </c>
      <c r="F17" s="25" t="s">
        <v>90</v>
      </c>
      <c r="G17" s="27" t="s">
        <v>259</v>
      </c>
      <c r="H17" s="27" t="s">
        <v>75</v>
      </c>
      <c r="I17" s="27" t="s">
        <v>76</v>
      </c>
      <c r="J17" s="26"/>
      <c r="K17" s="32" t="str">
        <f>"60,0"</f>
        <v>60,0</v>
      </c>
      <c r="L17" s="33" t="str">
        <f>"38,3685"</f>
        <v>38,3685</v>
      </c>
      <c r="M17" s="25" t="s">
        <v>23</v>
      </c>
    </row>
    <row r="19" spans="1:13" ht="15" x14ac:dyDescent="0.2">
      <c r="A19" s="50" t="s">
        <v>24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3" x14ac:dyDescent="0.2">
      <c r="A20" s="19" t="s">
        <v>160</v>
      </c>
      <c r="B20" s="19" t="s">
        <v>161</v>
      </c>
      <c r="C20" s="19" t="s">
        <v>162</v>
      </c>
      <c r="D20" s="19" t="str">
        <f>"0,5573"</f>
        <v>0,5573</v>
      </c>
      <c r="E20" s="19" t="s">
        <v>73</v>
      </c>
      <c r="F20" s="19" t="s">
        <v>74</v>
      </c>
      <c r="G20" s="21" t="s">
        <v>246</v>
      </c>
      <c r="H20" s="21" t="s">
        <v>76</v>
      </c>
      <c r="I20" s="20" t="s">
        <v>272</v>
      </c>
      <c r="J20" s="20"/>
      <c r="K20" s="28" t="str">
        <f>"60,0"</f>
        <v>60,0</v>
      </c>
      <c r="L20" s="29" t="str">
        <f>"33,4380"</f>
        <v>33,4380</v>
      </c>
      <c r="M20" s="19" t="s">
        <v>77</v>
      </c>
    </row>
    <row r="21" spans="1:13" x14ac:dyDescent="0.2">
      <c r="A21" s="22" t="s">
        <v>26</v>
      </c>
      <c r="B21" s="22" t="s">
        <v>273</v>
      </c>
      <c r="C21" s="22" t="s">
        <v>28</v>
      </c>
      <c r="D21" s="22" t="str">
        <f>"0,5830"</f>
        <v>0,5830</v>
      </c>
      <c r="E21" s="22" t="s">
        <v>29</v>
      </c>
      <c r="F21" s="22" t="s">
        <v>30</v>
      </c>
      <c r="G21" s="24" t="s">
        <v>272</v>
      </c>
      <c r="H21" s="24" t="s">
        <v>270</v>
      </c>
      <c r="I21" s="24" t="s">
        <v>274</v>
      </c>
      <c r="J21" s="23"/>
      <c r="K21" s="30" t="str">
        <f>"72,5"</f>
        <v>72,5</v>
      </c>
      <c r="L21" s="31" t="str">
        <f>"42,2675"</f>
        <v>42,2675</v>
      </c>
      <c r="M21" s="22" t="s">
        <v>33</v>
      </c>
    </row>
    <row r="22" spans="1:13" x14ac:dyDescent="0.2">
      <c r="A22" s="25" t="s">
        <v>26</v>
      </c>
      <c r="B22" s="25" t="s">
        <v>27</v>
      </c>
      <c r="C22" s="25" t="s">
        <v>28</v>
      </c>
      <c r="D22" s="25" t="str">
        <f>"0,5830"</f>
        <v>0,5830</v>
      </c>
      <c r="E22" s="25" t="s">
        <v>29</v>
      </c>
      <c r="F22" s="25" t="s">
        <v>30</v>
      </c>
      <c r="G22" s="27" t="s">
        <v>272</v>
      </c>
      <c r="H22" s="27" t="s">
        <v>270</v>
      </c>
      <c r="I22" s="27" t="s">
        <v>274</v>
      </c>
      <c r="J22" s="26"/>
      <c r="K22" s="32" t="str">
        <f>"72,5"</f>
        <v>72,5</v>
      </c>
      <c r="L22" s="33" t="str">
        <f>"51,1014"</f>
        <v>51,1014</v>
      </c>
      <c r="M22" s="25" t="s">
        <v>33</v>
      </c>
    </row>
    <row r="24" spans="1:13" ht="15" x14ac:dyDescent="0.2">
      <c r="E24" s="9" t="s">
        <v>34</v>
      </c>
    </row>
    <row r="25" spans="1:13" ht="15" x14ac:dyDescent="0.2">
      <c r="E25" s="9" t="s">
        <v>35</v>
      </c>
    </row>
    <row r="26" spans="1:13" ht="15" x14ac:dyDescent="0.2">
      <c r="E26" s="9" t="s">
        <v>36</v>
      </c>
    </row>
    <row r="27" spans="1:13" ht="15" x14ac:dyDescent="0.2">
      <c r="E27" s="9" t="s">
        <v>37</v>
      </c>
    </row>
    <row r="28" spans="1:13" ht="15" x14ac:dyDescent="0.2">
      <c r="E28" s="9" t="s">
        <v>37</v>
      </c>
    </row>
    <row r="29" spans="1:13" ht="15" x14ac:dyDescent="0.2">
      <c r="E29" s="9" t="s">
        <v>38</v>
      </c>
    </row>
    <row r="30" spans="1:13" ht="15" x14ac:dyDescent="0.2">
      <c r="E30" s="9"/>
    </row>
    <row r="32" spans="1:13" ht="18" x14ac:dyDescent="0.25">
      <c r="A32" s="13" t="s">
        <v>39</v>
      </c>
      <c r="B32" s="13"/>
    </row>
    <row r="33" spans="1:5" ht="15" x14ac:dyDescent="0.2">
      <c r="A33" s="14" t="s">
        <v>40</v>
      </c>
      <c r="B33" s="14"/>
    </row>
    <row r="34" spans="1:5" ht="14.25" x14ac:dyDescent="0.2">
      <c r="A34" s="16"/>
      <c r="B34" s="17" t="s">
        <v>275</v>
      </c>
    </row>
    <row r="35" spans="1:5" ht="15" x14ac:dyDescent="0.2">
      <c r="A35" s="18" t="s">
        <v>42</v>
      </c>
      <c r="B35" s="18" t="s">
        <v>43</v>
      </c>
      <c r="C35" s="18" t="s">
        <v>44</v>
      </c>
      <c r="D35" s="18" t="s">
        <v>46</v>
      </c>
      <c r="E35" s="18" t="s">
        <v>47</v>
      </c>
    </row>
    <row r="36" spans="1:5" x14ac:dyDescent="0.2">
      <c r="A36" s="15" t="s">
        <v>249</v>
      </c>
      <c r="B36" s="4" t="s">
        <v>276</v>
      </c>
      <c r="C36" s="4" t="s">
        <v>208</v>
      </c>
      <c r="D36" s="4" t="s">
        <v>246</v>
      </c>
      <c r="E36" s="10" t="s">
        <v>277</v>
      </c>
    </row>
    <row r="38" spans="1:5" ht="14.25" x14ac:dyDescent="0.2">
      <c r="A38" s="16"/>
      <c r="B38" s="17" t="s">
        <v>165</v>
      </c>
    </row>
    <row r="39" spans="1:5" ht="15" x14ac:dyDescent="0.2">
      <c r="A39" s="18" t="s">
        <v>42</v>
      </c>
      <c r="B39" s="18" t="s">
        <v>43</v>
      </c>
      <c r="C39" s="18" t="s">
        <v>44</v>
      </c>
      <c r="D39" s="18" t="s">
        <v>46</v>
      </c>
      <c r="E39" s="18" t="s">
        <v>47</v>
      </c>
    </row>
    <row r="40" spans="1:5" x14ac:dyDescent="0.2">
      <c r="A40" s="15" t="s">
        <v>261</v>
      </c>
      <c r="B40" s="4" t="s">
        <v>166</v>
      </c>
      <c r="C40" s="4" t="s">
        <v>138</v>
      </c>
      <c r="D40" s="4" t="s">
        <v>265</v>
      </c>
      <c r="E40" s="10" t="s">
        <v>278</v>
      </c>
    </row>
    <row r="41" spans="1:5" x14ac:dyDescent="0.2">
      <c r="A41" s="15" t="s">
        <v>159</v>
      </c>
      <c r="B41" s="4" t="s">
        <v>166</v>
      </c>
      <c r="C41" s="4" t="s">
        <v>52</v>
      </c>
      <c r="D41" s="4" t="s">
        <v>76</v>
      </c>
      <c r="E41" s="10" t="s">
        <v>279</v>
      </c>
    </row>
    <row r="43" spans="1:5" ht="14.25" x14ac:dyDescent="0.2">
      <c r="A43" s="16"/>
      <c r="B43" s="17" t="s">
        <v>41</v>
      </c>
    </row>
    <row r="44" spans="1:5" ht="15" x14ac:dyDescent="0.2">
      <c r="A44" s="18" t="s">
        <v>42</v>
      </c>
      <c r="B44" s="18" t="s">
        <v>43</v>
      </c>
      <c r="C44" s="18" t="s">
        <v>44</v>
      </c>
      <c r="D44" s="18" t="s">
        <v>46</v>
      </c>
      <c r="E44" s="18" t="s">
        <v>47</v>
      </c>
    </row>
    <row r="45" spans="1:5" x14ac:dyDescent="0.2">
      <c r="A45" s="15" t="s">
        <v>255</v>
      </c>
      <c r="B45" s="4" t="s">
        <v>41</v>
      </c>
      <c r="C45" s="4" t="s">
        <v>208</v>
      </c>
      <c r="D45" s="4" t="s">
        <v>76</v>
      </c>
      <c r="E45" s="10" t="s">
        <v>280</v>
      </c>
    </row>
    <row r="46" spans="1:5" x14ac:dyDescent="0.2">
      <c r="A46" s="15" t="s">
        <v>243</v>
      </c>
      <c r="B46" s="4" t="s">
        <v>41</v>
      </c>
      <c r="C46" s="4" t="s">
        <v>237</v>
      </c>
      <c r="D46" s="4" t="s">
        <v>247</v>
      </c>
      <c r="E46" s="10" t="s">
        <v>281</v>
      </c>
    </row>
    <row r="47" spans="1:5" x14ac:dyDescent="0.2">
      <c r="A47" s="15" t="s">
        <v>25</v>
      </c>
      <c r="B47" s="4" t="s">
        <v>41</v>
      </c>
      <c r="C47" s="4" t="s">
        <v>52</v>
      </c>
      <c r="D47" s="4" t="s">
        <v>274</v>
      </c>
      <c r="E47" s="10" t="s">
        <v>282</v>
      </c>
    </row>
    <row r="48" spans="1:5" x14ac:dyDescent="0.2">
      <c r="A48" s="15" t="s">
        <v>266</v>
      </c>
      <c r="B48" s="4" t="s">
        <v>41</v>
      </c>
      <c r="C48" s="4" t="s">
        <v>130</v>
      </c>
      <c r="D48" s="4" t="s">
        <v>76</v>
      </c>
      <c r="E48" s="10" t="s">
        <v>283</v>
      </c>
    </row>
    <row r="50" spans="1:5" ht="14.25" x14ac:dyDescent="0.2">
      <c r="A50" s="16"/>
      <c r="B50" s="17" t="s">
        <v>50</v>
      </c>
    </row>
    <row r="51" spans="1:5" ht="15" x14ac:dyDescent="0.2">
      <c r="A51" s="18" t="s">
        <v>42</v>
      </c>
      <c r="B51" s="18" t="s">
        <v>43</v>
      </c>
      <c r="C51" s="18" t="s">
        <v>44</v>
      </c>
      <c r="D51" s="18" t="s">
        <v>46</v>
      </c>
      <c r="E51" s="18" t="s">
        <v>47</v>
      </c>
    </row>
    <row r="52" spans="1:5" x14ac:dyDescent="0.2">
      <c r="A52" s="15" t="s">
        <v>25</v>
      </c>
      <c r="B52" s="4" t="s">
        <v>51</v>
      </c>
      <c r="C52" s="4" t="s">
        <v>52</v>
      </c>
      <c r="D52" s="4" t="s">
        <v>274</v>
      </c>
      <c r="E52" s="10" t="s">
        <v>284</v>
      </c>
    </row>
    <row r="53" spans="1:5" x14ac:dyDescent="0.2">
      <c r="A53" s="15" t="s">
        <v>86</v>
      </c>
      <c r="B53" s="4" t="s">
        <v>136</v>
      </c>
      <c r="C53" s="4" t="s">
        <v>130</v>
      </c>
      <c r="D53" s="4" t="s">
        <v>76</v>
      </c>
      <c r="E53" s="10" t="s">
        <v>285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5:J15"/>
    <mergeCell ref="A19:J19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10" bestFit="1" customWidth="1"/>
    <col min="12" max="12" width="6.42578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240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 x14ac:dyDescent="0.2">
      <c r="A3" s="47" t="s">
        <v>0</v>
      </c>
      <c r="B3" s="49" t="s">
        <v>6</v>
      </c>
      <c r="C3" s="49" t="s">
        <v>10</v>
      </c>
      <c r="D3" s="35"/>
      <c r="E3" s="35" t="s">
        <v>4</v>
      </c>
      <c r="F3" s="35" t="s">
        <v>7</v>
      </c>
      <c r="G3" s="35"/>
      <c r="H3" s="35"/>
      <c r="I3" s="35"/>
      <c r="J3" s="35"/>
      <c r="K3" s="35" t="s">
        <v>54</v>
      </c>
      <c r="L3" s="35" t="s">
        <v>3</v>
      </c>
      <c r="M3" s="37" t="s">
        <v>2</v>
      </c>
    </row>
    <row r="4" spans="1:13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36"/>
      <c r="L4" s="36"/>
      <c r="M4" s="38"/>
    </row>
    <row r="6" spans="1:13" ht="15" x14ac:dyDescent="0.2">
      <c r="E6" s="9" t="s">
        <v>34</v>
      </c>
    </row>
    <row r="7" spans="1:13" ht="15" x14ac:dyDescent="0.2">
      <c r="E7" s="9" t="s">
        <v>35</v>
      </c>
    </row>
    <row r="8" spans="1:13" ht="15" x14ac:dyDescent="0.2">
      <c r="E8" s="9" t="s">
        <v>36</v>
      </c>
    </row>
    <row r="9" spans="1:13" ht="15" x14ac:dyDescent="0.2">
      <c r="E9" s="9" t="s">
        <v>37</v>
      </c>
    </row>
    <row r="10" spans="1:13" ht="15" x14ac:dyDescent="0.2">
      <c r="E10" s="9" t="s">
        <v>37</v>
      </c>
    </row>
    <row r="11" spans="1:13" ht="15" x14ac:dyDescent="0.2">
      <c r="E11" s="9" t="s">
        <v>38</v>
      </c>
    </row>
    <row r="12" spans="1:13" ht="15" x14ac:dyDescent="0.2">
      <c r="E12" s="9"/>
    </row>
    <row r="14" spans="1:13" ht="18" x14ac:dyDescent="0.25">
      <c r="A14" s="13" t="s">
        <v>39</v>
      </c>
      <c r="B14" s="13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4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41" t="s">
        <v>229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 x14ac:dyDescent="0.2">
      <c r="A3" s="47" t="s">
        <v>0</v>
      </c>
      <c r="B3" s="49" t="s">
        <v>6</v>
      </c>
      <c r="C3" s="49" t="s">
        <v>10</v>
      </c>
      <c r="D3" s="35" t="s">
        <v>12</v>
      </c>
      <c r="E3" s="35" t="s">
        <v>4</v>
      </c>
      <c r="F3" s="35" t="s">
        <v>7</v>
      </c>
      <c r="G3" s="35" t="s">
        <v>13</v>
      </c>
      <c r="H3" s="35"/>
      <c r="I3" s="35"/>
      <c r="J3" s="35"/>
      <c r="K3" s="35" t="s">
        <v>158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 x14ac:dyDescent="0.25">
      <c r="A4" s="48"/>
      <c r="B4" s="36"/>
      <c r="C4" s="36"/>
      <c r="D4" s="36"/>
      <c r="E4" s="36"/>
      <c r="F4" s="3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6"/>
      <c r="P4" s="36"/>
      <c r="Q4" s="38"/>
    </row>
    <row r="5" spans="1:17" ht="15" x14ac:dyDescent="0.2">
      <c r="A5" s="39" t="s">
        <v>230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6" t="s">
        <v>232</v>
      </c>
      <c r="B6" s="6" t="s">
        <v>233</v>
      </c>
      <c r="C6" s="6" t="s">
        <v>234</v>
      </c>
      <c r="D6" s="6" t="str">
        <f>"0,8609"</f>
        <v>0,8609</v>
      </c>
      <c r="E6" s="6" t="s">
        <v>109</v>
      </c>
      <c r="F6" s="6" t="s">
        <v>110</v>
      </c>
      <c r="G6" s="8" t="s">
        <v>235</v>
      </c>
      <c r="H6" s="7" t="s">
        <v>236</v>
      </c>
      <c r="I6" s="7" t="s">
        <v>236</v>
      </c>
      <c r="J6" s="7"/>
      <c r="K6" s="8" t="s">
        <v>103</v>
      </c>
      <c r="L6" s="7" t="s">
        <v>91</v>
      </c>
      <c r="M6" s="7" t="s">
        <v>91</v>
      </c>
      <c r="N6" s="7"/>
      <c r="O6" s="11" t="str">
        <f>"212,5"</f>
        <v>212,5</v>
      </c>
      <c r="P6" s="12" t="str">
        <f>"182,9412"</f>
        <v>182,9412</v>
      </c>
      <c r="Q6" s="6" t="s">
        <v>114</v>
      </c>
    </row>
    <row r="8" spans="1:17" ht="15" x14ac:dyDescent="0.2">
      <c r="E8" s="9" t="s">
        <v>34</v>
      </c>
    </row>
    <row r="9" spans="1:17" ht="15" x14ac:dyDescent="0.2">
      <c r="E9" s="9" t="s">
        <v>35</v>
      </c>
    </row>
    <row r="10" spans="1:17" ht="15" x14ac:dyDescent="0.2">
      <c r="E10" s="9" t="s">
        <v>36</v>
      </c>
    </row>
    <row r="11" spans="1:17" ht="15" x14ac:dyDescent="0.2">
      <c r="E11" s="9" t="s">
        <v>37</v>
      </c>
    </row>
    <row r="12" spans="1:17" ht="15" x14ac:dyDescent="0.2">
      <c r="E12" s="9" t="s">
        <v>37</v>
      </c>
    </row>
    <row r="13" spans="1:17" ht="15" x14ac:dyDescent="0.2">
      <c r="E13" s="9" t="s">
        <v>38</v>
      </c>
    </row>
    <row r="14" spans="1:17" ht="15" x14ac:dyDescent="0.2">
      <c r="E14" s="9"/>
    </row>
    <row r="16" spans="1:17" ht="18" x14ac:dyDescent="0.25">
      <c r="A16" s="13" t="s">
        <v>39</v>
      </c>
      <c r="B16" s="13"/>
    </row>
    <row r="17" spans="1:5" ht="15" x14ac:dyDescent="0.2">
      <c r="A17" s="14" t="s">
        <v>124</v>
      </c>
      <c r="B17" s="14"/>
    </row>
    <row r="18" spans="1:5" ht="14.25" x14ac:dyDescent="0.2">
      <c r="A18" s="16"/>
      <c r="B18" s="17" t="s">
        <v>41</v>
      </c>
    </row>
    <row r="19" spans="1:5" ht="15" x14ac:dyDescent="0.2">
      <c r="A19" s="18" t="s">
        <v>42</v>
      </c>
      <c r="B19" s="18" t="s">
        <v>43</v>
      </c>
      <c r="C19" s="18" t="s">
        <v>44</v>
      </c>
      <c r="D19" s="18" t="s">
        <v>45</v>
      </c>
      <c r="E19" s="18" t="s">
        <v>47</v>
      </c>
    </row>
    <row r="20" spans="1:5" x14ac:dyDescent="0.2">
      <c r="A20" s="15" t="s">
        <v>231</v>
      </c>
      <c r="B20" s="4" t="s">
        <v>41</v>
      </c>
      <c r="C20" s="4" t="s">
        <v>237</v>
      </c>
      <c r="D20" s="4" t="s">
        <v>238</v>
      </c>
      <c r="E20" s="10" t="s">
        <v>239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Проф. становая тяга</vt:lpstr>
      <vt:lpstr>Люб. народный жим 1_2 вес</vt:lpstr>
      <vt:lpstr>Люб. народный жим 1 вес</vt:lpstr>
      <vt:lpstr>РЖ любители 55 кг.</vt:lpstr>
      <vt:lpstr>РЖ Проф 55 кг.</vt:lpstr>
      <vt:lpstr>Бицепс Профессионалы</vt:lpstr>
      <vt:lpstr>Бицепс Любители</vt:lpstr>
      <vt:lpstr>Жим стоя Профессионалы</vt:lpstr>
      <vt:lpstr>Двоеборье проф.</vt:lpstr>
      <vt:lpstr>Двоеборье люб</vt:lpstr>
      <vt:lpstr>Люб. тяга б.э.</vt:lpstr>
      <vt:lpstr>Люб. тяга 1.слой</vt:lpstr>
      <vt:lpstr>ПРО жим софт мн.петельная</vt:lpstr>
      <vt:lpstr>Люб. жим б.э.</vt:lpstr>
      <vt:lpstr>СОВ жим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2021-07-19T08:32:28Z</dcterms:modified>
</cp:coreProperties>
</file>